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fletcher\Downloads\"/>
    </mc:Choice>
  </mc:AlternateContent>
  <bookViews>
    <workbookView xWindow="0" yWindow="0" windowWidth="28800" windowHeight="12300" activeTab="3"/>
  </bookViews>
  <sheets>
    <sheet name="Agency Clients" sheetId="1" r:id="rId1"/>
    <sheet name="Travel Packages" sheetId="2" r:id="rId2"/>
    <sheet name="Client Transactions" sheetId="3" r:id="rId3"/>
    <sheet name="Agency Data and Analysis" sheetId="4" r:id="rId4"/>
    <sheet name="Pivot Table &amp; Chart" sheetId="5" r:id="rId5"/>
  </sheets>
  <definedNames>
    <definedName name="_xlnm._FilterDatabase" localSheetId="0" hidden="1">'Agency Clients'!$A$7:$K$94</definedName>
    <definedName name="_xlnm._FilterDatabase" localSheetId="2" hidden="1">'Client Transactions'!$A$2:$M$58</definedName>
    <definedName name="_xlnm._FilterDatabase" localSheetId="1" hidden="1">'Travel Packages'!$A$1:$I$14</definedName>
    <definedName name="Clients">'Agency Clients'!$A$14:$K$97</definedName>
    <definedName name="Commission_Rate">'Agency Data and Analysis'!$D$3:$D$5</definedName>
    <definedName name="CommRate">'Agency Data and Analysis'!$A$2:$D$5</definedName>
    <definedName name="Points_Earned">'Agency Data and Analysis'!$D$14:$D$18</definedName>
    <definedName name="RewardPoints">'Agency Data and Analysis'!$A$13:$E$18</definedName>
    <definedName name="TransRanking">'Agency Data and Analysis'!$A$8:$C$10</definedName>
  </definedNames>
  <calcPr calcId="162913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E8" i="4"/>
  <c r="E9" i="4"/>
  <c r="D8" i="4"/>
  <c r="D10" i="4"/>
  <c r="D9" i="4"/>
  <c r="E4" i="1"/>
  <c r="K20" i="1" l="1"/>
  <c r="N9" i="3" s="1"/>
  <c r="L9" i="3" s="1"/>
  <c r="K69" i="1"/>
  <c r="K65" i="1"/>
  <c r="K75" i="1"/>
  <c r="K18" i="1"/>
  <c r="K85" i="1"/>
  <c r="N54" i="3" s="1"/>
  <c r="L54" i="3" s="1"/>
  <c r="K39" i="1"/>
  <c r="N25" i="3" s="1"/>
  <c r="L25" i="3" s="1"/>
  <c r="K47" i="1"/>
  <c r="N31" i="3" s="1"/>
  <c r="L31" i="3" s="1"/>
  <c r="K73" i="1"/>
  <c r="K84" i="1"/>
  <c r="K14" i="1"/>
  <c r="N5" i="3" s="1"/>
  <c r="L5" i="3" s="1"/>
  <c r="K62" i="1"/>
  <c r="K59" i="1"/>
  <c r="K80" i="1"/>
  <c r="K9" i="1"/>
  <c r="K19" i="1"/>
  <c r="K46" i="1"/>
  <c r="N30" i="3" s="1"/>
  <c r="L30" i="3" s="1"/>
  <c r="K12" i="1"/>
  <c r="N3" i="3" s="1"/>
  <c r="L3" i="3" s="1"/>
  <c r="K88" i="1"/>
  <c r="N56" i="3" s="1"/>
  <c r="L56" i="3" s="1"/>
  <c r="K79" i="1"/>
  <c r="K26" i="1"/>
  <c r="N13" i="3" s="1"/>
  <c r="L13" i="3" s="1"/>
  <c r="K58" i="1"/>
  <c r="K91" i="1"/>
  <c r="K94" i="1"/>
  <c r="K74" i="1"/>
  <c r="K52" i="1"/>
  <c r="K11" i="1"/>
  <c r="K54" i="1"/>
  <c r="K76" i="1"/>
  <c r="K83" i="1"/>
  <c r="K68" i="1"/>
  <c r="N46" i="3" s="1"/>
  <c r="L46" i="3" s="1"/>
  <c r="K66" i="1"/>
  <c r="K22" i="1"/>
  <c r="K42" i="1"/>
  <c r="K17" i="1"/>
  <c r="K31" i="1"/>
  <c r="N17" i="3" s="1"/>
  <c r="L17" i="3" s="1"/>
  <c r="K89" i="1"/>
  <c r="K56" i="1"/>
  <c r="N36" i="3" s="1"/>
  <c r="L36" i="3" s="1"/>
  <c r="K86" i="1"/>
  <c r="N55" i="3" s="1"/>
  <c r="L55" i="3" s="1"/>
  <c r="K10" i="1"/>
  <c r="K21" i="1"/>
  <c r="N10" i="3" s="1"/>
  <c r="L10" i="3" s="1"/>
  <c r="K71" i="1"/>
  <c r="N48" i="3" s="1"/>
  <c r="L48" i="3" s="1"/>
  <c r="K72" i="1"/>
  <c r="N49" i="3" s="1"/>
  <c r="L49" i="3" s="1"/>
  <c r="K27" i="1"/>
  <c r="N14" i="3" s="1"/>
  <c r="L14" i="3" s="1"/>
  <c r="K40" i="1"/>
  <c r="K8" i="1"/>
  <c r="K25" i="1"/>
  <c r="N12" i="3" s="1"/>
  <c r="L12" i="3" s="1"/>
  <c r="K77" i="1"/>
  <c r="N50" i="3" s="1"/>
  <c r="L50" i="3" s="1"/>
  <c r="K33" i="1"/>
  <c r="N18" i="3" s="1"/>
  <c r="L18" i="3" s="1"/>
  <c r="K30" i="1"/>
  <c r="K81" i="1"/>
  <c r="K55" i="1"/>
  <c r="K15" i="1"/>
  <c r="K64" i="1"/>
  <c r="N43" i="3" s="1"/>
  <c r="L43" i="3" s="1"/>
  <c r="K44" i="1"/>
  <c r="K51" i="1"/>
  <c r="K78" i="1"/>
  <c r="K38" i="1"/>
  <c r="N24" i="3" s="1"/>
  <c r="L24" i="3" s="1"/>
  <c r="K92" i="1"/>
  <c r="K67" i="1"/>
  <c r="K50" i="1"/>
  <c r="K24" i="1"/>
  <c r="N11" i="3" s="1"/>
  <c r="L11" i="3" s="1"/>
  <c r="K43" i="1"/>
  <c r="N27" i="3" s="1"/>
  <c r="L27" i="3" s="1"/>
  <c r="K29" i="1"/>
  <c r="K28" i="1"/>
  <c r="K35" i="1"/>
  <c r="K23" i="1"/>
  <c r="K63" i="1"/>
  <c r="N42" i="3" s="1"/>
  <c r="L42" i="3" s="1"/>
  <c r="K37" i="1"/>
  <c r="K48" i="1"/>
  <c r="K34" i="1"/>
  <c r="K90" i="1"/>
  <c r="K36" i="1"/>
  <c r="K53" i="1"/>
  <c r="K45" i="1"/>
  <c r="K87" i="1"/>
  <c r="K93" i="1"/>
  <c r="K49" i="1"/>
  <c r="K13" i="1"/>
  <c r="N4" i="3" s="1"/>
  <c r="L4" i="3" s="1"/>
  <c r="K60" i="1"/>
  <c r="N38" i="3" s="1"/>
  <c r="L38" i="3" s="1"/>
  <c r="K41" i="1"/>
  <c r="N26" i="3" s="1"/>
  <c r="L26" i="3" s="1"/>
  <c r="K57" i="1"/>
  <c r="N37" i="3" s="1"/>
  <c r="L37" i="3" s="1"/>
  <c r="K16" i="1"/>
  <c r="N8" i="3" s="1"/>
  <c r="L8" i="3" s="1"/>
  <c r="K61" i="1"/>
  <c r="N39" i="3" s="1"/>
  <c r="L39" i="3" s="1"/>
  <c r="K70" i="1"/>
  <c r="N47" i="3" s="1"/>
  <c r="L47" i="3" s="1"/>
  <c r="K82" i="1"/>
  <c r="N53" i="3" s="1"/>
  <c r="L53" i="3" s="1"/>
  <c r="K32" i="1"/>
  <c r="K9" i="3"/>
  <c r="K31" i="3"/>
  <c r="K5" i="3"/>
  <c r="K40" i="3"/>
  <c r="K30" i="3"/>
  <c r="K3" i="3"/>
  <c r="K46" i="3"/>
  <c r="K17" i="3"/>
  <c r="K36" i="3"/>
  <c r="K55" i="3"/>
  <c r="K10" i="3"/>
  <c r="M10" i="3" s="1"/>
  <c r="K48" i="3"/>
  <c r="M48" i="3" s="1"/>
  <c r="K49" i="3"/>
  <c r="K14" i="3"/>
  <c r="K12" i="3"/>
  <c r="K50" i="3"/>
  <c r="K54" i="3"/>
  <c r="K25" i="3"/>
  <c r="K41" i="3"/>
  <c r="K56" i="3"/>
  <c r="M56" i="3" s="1"/>
  <c r="K13" i="3"/>
  <c r="K51" i="3"/>
  <c r="K34" i="3"/>
  <c r="K6" i="3"/>
  <c r="K43" i="3"/>
  <c r="K24" i="3"/>
  <c r="K57" i="3"/>
  <c r="K44" i="3"/>
  <c r="K15" i="3"/>
  <c r="K19" i="3"/>
  <c r="K21" i="3"/>
  <c r="K42" i="3"/>
  <c r="K22" i="3"/>
  <c r="K32" i="3"/>
  <c r="K28" i="3"/>
  <c r="K4" i="3"/>
  <c r="K38" i="3"/>
  <c r="M38" i="3" s="1"/>
  <c r="K26" i="3"/>
  <c r="M26" i="3" s="1"/>
  <c r="K52" i="3"/>
  <c r="K35" i="3"/>
  <c r="K7" i="3"/>
  <c r="K11" i="3"/>
  <c r="K27" i="3"/>
  <c r="K58" i="3"/>
  <c r="K45" i="3"/>
  <c r="K16" i="3"/>
  <c r="K20" i="3"/>
  <c r="K23" i="3"/>
  <c r="K37" i="3"/>
  <c r="K8" i="3"/>
  <c r="K39" i="3"/>
  <c r="K47" i="3"/>
  <c r="M47" i="3" s="1"/>
  <c r="K53" i="3"/>
  <c r="K33" i="3"/>
  <c r="K29" i="3"/>
  <c r="K18" i="3"/>
  <c r="M18" i="3" s="1"/>
  <c r="E5" i="1"/>
  <c r="B5" i="1"/>
  <c r="B4" i="1"/>
  <c r="M3" i="3" l="1"/>
  <c r="M43" i="3"/>
  <c r="M13" i="3"/>
  <c r="M54" i="3"/>
  <c r="M36" i="3"/>
  <c r="M30" i="3"/>
  <c r="M9" i="3"/>
  <c r="I3" i="2" s="1"/>
  <c r="M53" i="3"/>
  <c r="M37" i="3"/>
  <c r="M11" i="3"/>
  <c r="M24" i="3"/>
  <c r="I11" i="2" s="1"/>
  <c r="M49" i="3"/>
  <c r="M27" i="3"/>
  <c r="M12" i="3"/>
  <c r="M46" i="3"/>
  <c r="M5" i="3"/>
  <c r="M4" i="3"/>
  <c r="M25" i="3"/>
  <c r="I13" i="2" s="1"/>
  <c r="M55" i="3"/>
  <c r="M8" i="3"/>
  <c r="N44" i="3"/>
  <c r="L44" i="3" s="1"/>
  <c r="M44" i="3" s="1"/>
  <c r="N45" i="3"/>
  <c r="L45" i="3" s="1"/>
  <c r="M45" i="3" s="1"/>
  <c r="M42" i="3"/>
  <c r="M50" i="3"/>
  <c r="M17" i="3"/>
  <c r="N28" i="3"/>
  <c r="L28" i="3" s="1"/>
  <c r="M28" i="3" s="1"/>
  <c r="N29" i="3"/>
  <c r="L29" i="3" s="1"/>
  <c r="M29" i="3" s="1"/>
  <c r="N57" i="3"/>
  <c r="L57" i="3" s="1"/>
  <c r="M57" i="3" s="1"/>
  <c r="N58" i="3"/>
  <c r="L58" i="3" s="1"/>
  <c r="M58" i="3" s="1"/>
  <c r="N52" i="3"/>
  <c r="L52" i="3" s="1"/>
  <c r="M52" i="3" s="1"/>
  <c r="I2" i="2" s="1"/>
  <c r="N51" i="3"/>
  <c r="L51" i="3" s="1"/>
  <c r="M51" i="3" s="1"/>
  <c r="N40" i="3"/>
  <c r="L40" i="3" s="1"/>
  <c r="M40" i="3" s="1"/>
  <c r="N41" i="3"/>
  <c r="L41" i="3" s="1"/>
  <c r="M41" i="3" s="1"/>
  <c r="M39" i="3"/>
  <c r="N32" i="3"/>
  <c r="L32" i="3" s="1"/>
  <c r="M32" i="3" s="1"/>
  <c r="N33" i="3"/>
  <c r="L33" i="3" s="1"/>
  <c r="M33" i="3" s="1"/>
  <c r="N20" i="3"/>
  <c r="L20" i="3" s="1"/>
  <c r="M20" i="3" s="1"/>
  <c r="N19" i="3"/>
  <c r="L19" i="3" s="1"/>
  <c r="M19" i="3" s="1"/>
  <c r="M15" i="3"/>
  <c r="N35" i="3"/>
  <c r="L35" i="3" s="1"/>
  <c r="M35" i="3" s="1"/>
  <c r="N34" i="3"/>
  <c r="L34" i="3" s="1"/>
  <c r="M34" i="3" s="1"/>
  <c r="M14" i="3"/>
  <c r="M31" i="3"/>
  <c r="N21" i="3"/>
  <c r="L21" i="3" s="1"/>
  <c r="M21" i="3" s="1"/>
  <c r="N23" i="3"/>
  <c r="L23" i="3" s="1"/>
  <c r="M23" i="3" s="1"/>
  <c r="N22" i="3"/>
  <c r="L22" i="3" s="1"/>
  <c r="M22" i="3" s="1"/>
  <c r="N16" i="3"/>
  <c r="L16" i="3" s="1"/>
  <c r="M16" i="3" s="1"/>
  <c r="N15" i="3"/>
  <c r="L15" i="3" s="1"/>
  <c r="N7" i="3"/>
  <c r="L7" i="3" s="1"/>
  <c r="M7" i="3" s="1"/>
  <c r="N6" i="3"/>
  <c r="L6" i="3" s="1"/>
  <c r="M6" i="3" s="1"/>
  <c r="I10" i="2" l="1"/>
  <c r="I9" i="2"/>
  <c r="I4" i="2"/>
  <c r="I5" i="2"/>
  <c r="I7" i="2"/>
  <c r="M4" i="2" s="1"/>
  <c r="E4" i="4" s="1"/>
  <c r="I8" i="2"/>
  <c r="I6" i="2"/>
  <c r="I12" i="2"/>
  <c r="I14" i="2"/>
  <c r="M2" i="2" l="1"/>
  <c r="E5" i="4" s="1"/>
  <c r="M3" i="2"/>
  <c r="E3" i="4" s="1"/>
</calcChain>
</file>

<file path=xl/sharedStrings.xml><?xml version="1.0" encoding="utf-8"?>
<sst xmlns="http://schemas.openxmlformats.org/spreadsheetml/2006/main" count="1501" uniqueCount="706">
  <si>
    <t>First Name</t>
  </si>
  <si>
    <t>Last Name</t>
  </si>
  <si>
    <t>Address</t>
  </si>
  <si>
    <t>City</t>
  </si>
  <si>
    <t>State</t>
  </si>
  <si>
    <t>Zip Code</t>
  </si>
  <si>
    <t>Jack</t>
  </si>
  <si>
    <t>Dixon</t>
  </si>
  <si>
    <t>Potomac</t>
  </si>
  <si>
    <t>MD</t>
  </si>
  <si>
    <t>Cynthia</t>
  </si>
  <si>
    <t>Bryant</t>
  </si>
  <si>
    <t>Arroyo Grande</t>
  </si>
  <si>
    <t>CA</t>
  </si>
  <si>
    <t>John</t>
  </si>
  <si>
    <t>Peters</t>
  </si>
  <si>
    <t>Blue Lake</t>
  </si>
  <si>
    <t>Jessica</t>
  </si>
  <si>
    <t>Nguyen</t>
  </si>
  <si>
    <t>Dallas</t>
  </si>
  <si>
    <t>TX</t>
  </si>
  <si>
    <t>Greg</t>
  </si>
  <si>
    <t>Richardson</t>
  </si>
  <si>
    <t>Albuquerque</t>
  </si>
  <si>
    <t>NM</t>
  </si>
  <si>
    <t>Jenny</t>
  </si>
  <si>
    <t>Branson</t>
  </si>
  <si>
    <t>La Mesa</t>
  </si>
  <si>
    <t>Sara</t>
  </si>
  <si>
    <t>Trumbull</t>
  </si>
  <si>
    <t>Ann Arbor</t>
  </si>
  <si>
    <t>MI</t>
  </si>
  <si>
    <t>James</t>
  </si>
  <si>
    <t>Ford</t>
  </si>
  <si>
    <t>Cranbury</t>
  </si>
  <si>
    <t>NJ</t>
  </si>
  <si>
    <t>07815</t>
  </si>
  <si>
    <t>Elaine</t>
  </si>
  <si>
    <t>Griffin</t>
  </si>
  <si>
    <t>San Luis</t>
  </si>
  <si>
    <t>AZ</t>
  </si>
  <si>
    <t>Harry</t>
  </si>
  <si>
    <t>Preston</t>
  </si>
  <si>
    <t>Herkimer</t>
  </si>
  <si>
    <t>NY</t>
  </si>
  <si>
    <t>Erin</t>
  </si>
  <si>
    <t>Thomas</t>
  </si>
  <si>
    <t>Fairfax</t>
  </si>
  <si>
    <t>VA</t>
  </si>
  <si>
    <t>Cheryl</t>
  </si>
  <si>
    <t>Montaigne</t>
  </si>
  <si>
    <t>Sandiston</t>
  </si>
  <si>
    <t>OH</t>
  </si>
  <si>
    <t>Mark</t>
  </si>
  <si>
    <t>Mason</t>
  </si>
  <si>
    <t>Brookline</t>
  </si>
  <si>
    <t>MA</t>
  </si>
  <si>
    <t>02445</t>
  </si>
  <si>
    <t>Chris</t>
  </si>
  <si>
    <t>Serway</t>
  </si>
  <si>
    <t>Fanwood</t>
  </si>
  <si>
    <t>07023</t>
  </si>
  <si>
    <t>Coby</t>
  </si>
  <si>
    <t>Alvarado</t>
  </si>
  <si>
    <t>Menomonee Falls</t>
  </si>
  <si>
    <t>IA</t>
  </si>
  <si>
    <t>Anthony</t>
  </si>
  <si>
    <t>Brooks</t>
  </si>
  <si>
    <t>Hammond</t>
  </si>
  <si>
    <t>Erich</t>
  </si>
  <si>
    <t>Green</t>
  </si>
  <si>
    <t>Jennifer</t>
  </si>
  <si>
    <t>Baker</t>
  </si>
  <si>
    <t>Sylvia</t>
  </si>
  <si>
    <t>Vasquez</t>
  </si>
  <si>
    <t>Palo Alto</t>
  </si>
  <si>
    <t>WA</t>
  </si>
  <si>
    <t>Kiara</t>
  </si>
  <si>
    <t>Schroeder</t>
  </si>
  <si>
    <t>Arlington</t>
  </si>
  <si>
    <t>Kenneth</t>
  </si>
  <si>
    <t>Cole</t>
  </si>
  <si>
    <t>Hartford</t>
  </si>
  <si>
    <t>AK</t>
  </si>
  <si>
    <t>Margaret</t>
  </si>
  <si>
    <t>Marks</t>
  </si>
  <si>
    <t>Warwick</t>
  </si>
  <si>
    <t>IN</t>
  </si>
  <si>
    <t>Calvin</t>
  </si>
  <si>
    <t>White</t>
  </si>
  <si>
    <t>Claremore</t>
  </si>
  <si>
    <t>Hyacinth</t>
  </si>
  <si>
    <t>Zamora</t>
  </si>
  <si>
    <t>Statesboro</t>
  </si>
  <si>
    <t>Mariko</t>
  </si>
  <si>
    <t>Ratliff</t>
  </si>
  <si>
    <t>Pine Bluff</t>
  </si>
  <si>
    <t>Daniel</t>
  </si>
  <si>
    <t>Herring</t>
  </si>
  <si>
    <t>Corvallis</t>
  </si>
  <si>
    <t>Sigourney</t>
  </si>
  <si>
    <t>Austin</t>
  </si>
  <si>
    <t>1751 Tellus Road</t>
  </si>
  <si>
    <t>Auburn Hills</t>
  </si>
  <si>
    <t>Joelle</t>
  </si>
  <si>
    <t>Hyde</t>
  </si>
  <si>
    <t>Memphis</t>
  </si>
  <si>
    <t>AL</t>
  </si>
  <si>
    <t>Paul</t>
  </si>
  <si>
    <t>Salinas</t>
  </si>
  <si>
    <t>Corpus Christi</t>
  </si>
  <si>
    <t>KS</t>
  </si>
  <si>
    <t>Ulric</t>
  </si>
  <si>
    <t>Terry</t>
  </si>
  <si>
    <t>Plano</t>
  </si>
  <si>
    <t>KY</t>
  </si>
  <si>
    <t>Christopher</t>
  </si>
  <si>
    <t>Kent</t>
  </si>
  <si>
    <t>NH</t>
  </si>
  <si>
    <t>Carla</t>
  </si>
  <si>
    <t>Nanticoke</t>
  </si>
  <si>
    <t>MS</t>
  </si>
  <si>
    <t>Alika</t>
  </si>
  <si>
    <t>Cameron</t>
  </si>
  <si>
    <t>Myrtle Beach</t>
  </si>
  <si>
    <t>Gilbert</t>
  </si>
  <si>
    <t>Compton</t>
  </si>
  <si>
    <t>IL</t>
  </si>
  <si>
    <t>Rafael</t>
  </si>
  <si>
    <t>Bonner</t>
  </si>
  <si>
    <t>7520 Posuere Avenue</t>
  </si>
  <si>
    <t>Malden</t>
  </si>
  <si>
    <t>FL</t>
  </si>
  <si>
    <t>Kameko</t>
  </si>
  <si>
    <t>Dickson</t>
  </si>
  <si>
    <t>7517 Aliquet Street</t>
  </si>
  <si>
    <t>Robin</t>
  </si>
  <si>
    <t>Ward</t>
  </si>
  <si>
    <t>Santa Clarita</t>
  </si>
  <si>
    <t>ME</t>
  </si>
  <si>
    <t>Armand</t>
  </si>
  <si>
    <t>Knapp</t>
  </si>
  <si>
    <t>El Monte</t>
  </si>
  <si>
    <t>Hu</t>
  </si>
  <si>
    <t>Tyson</t>
  </si>
  <si>
    <t>Eufaula</t>
  </si>
  <si>
    <t>DC</t>
  </si>
  <si>
    <t>Flavia</t>
  </si>
  <si>
    <t>6874 Penatibus Road</t>
  </si>
  <si>
    <t>Charlotte</t>
  </si>
  <si>
    <t>Porter</t>
  </si>
  <si>
    <t>Burton</t>
  </si>
  <si>
    <t>Katell</t>
  </si>
  <si>
    <t>Potter</t>
  </si>
  <si>
    <t>Lubbock</t>
  </si>
  <si>
    <t>Jamal</t>
  </si>
  <si>
    <t>Powell</t>
  </si>
  <si>
    <t>West Palm Beach</t>
  </si>
  <si>
    <t>Macaulay</t>
  </si>
  <si>
    <t>Cote</t>
  </si>
  <si>
    <t>Plattsburgh</t>
  </si>
  <si>
    <t>MO</t>
  </si>
  <si>
    <t>Lee</t>
  </si>
  <si>
    <t>Frederick</t>
  </si>
  <si>
    <t>VT</t>
  </si>
  <si>
    <t>Shea</t>
  </si>
  <si>
    <t>Alston</t>
  </si>
  <si>
    <t>MN</t>
  </si>
  <si>
    <t>Logan</t>
  </si>
  <si>
    <t>Coffey</t>
  </si>
  <si>
    <t>Lionel</t>
  </si>
  <si>
    <t>Sampson</t>
  </si>
  <si>
    <t>Laughlin</t>
  </si>
  <si>
    <t>Rinah</t>
  </si>
  <si>
    <t>Bay City</t>
  </si>
  <si>
    <t>Sharon</t>
  </si>
  <si>
    <t>Dennis</t>
  </si>
  <si>
    <t>Portland</t>
  </si>
  <si>
    <t>DE</t>
  </si>
  <si>
    <t>Victor</t>
  </si>
  <si>
    <t>Shaw</t>
  </si>
  <si>
    <t>Christiansted</t>
  </si>
  <si>
    <t>NE</t>
  </si>
  <si>
    <t>Stacy</t>
  </si>
  <si>
    <t>Klein</t>
  </si>
  <si>
    <t>Salem</t>
  </si>
  <si>
    <t>Yolanda</t>
  </si>
  <si>
    <t>Blanchard</t>
  </si>
  <si>
    <t>East Lansing</t>
  </si>
  <si>
    <t>MT</t>
  </si>
  <si>
    <t>Brett</t>
  </si>
  <si>
    <t>Murphy</t>
  </si>
  <si>
    <t>Lima</t>
  </si>
  <si>
    <t>Steel</t>
  </si>
  <si>
    <t>Gonzalez</t>
  </si>
  <si>
    <t>Somersworth</t>
  </si>
  <si>
    <t>ID</t>
  </si>
  <si>
    <t>Keely</t>
  </si>
  <si>
    <t>Herman</t>
  </si>
  <si>
    <t>Rosemead</t>
  </si>
  <si>
    <t>Ifeoma</t>
  </si>
  <si>
    <t>Saunders</t>
  </si>
  <si>
    <t>Muncie</t>
  </si>
  <si>
    <t>CO</t>
  </si>
  <si>
    <t>Octavius</t>
  </si>
  <si>
    <t>Fletcher</t>
  </si>
  <si>
    <t>Port Orford</t>
  </si>
  <si>
    <t>ND</t>
  </si>
  <si>
    <t>Whitley</t>
  </si>
  <si>
    <t>Frankfort</t>
  </si>
  <si>
    <t>Kelsie</t>
  </si>
  <si>
    <t>Olson</t>
  </si>
  <si>
    <t>Desirae</t>
  </si>
  <si>
    <t>Hart</t>
  </si>
  <si>
    <t>9206 Nunc Avenue</t>
  </si>
  <si>
    <t>Fallon</t>
  </si>
  <si>
    <t>NV</t>
  </si>
  <si>
    <t>Dexter</t>
  </si>
  <si>
    <t>Cash</t>
  </si>
  <si>
    <t>Yigo</t>
  </si>
  <si>
    <t>Forrest</t>
  </si>
  <si>
    <t>Gillespie</t>
  </si>
  <si>
    <t>Natchez</t>
  </si>
  <si>
    <t>Kane</t>
  </si>
  <si>
    <t>Dawson</t>
  </si>
  <si>
    <t>2944 Cras Street</t>
  </si>
  <si>
    <t>Escondido</t>
  </si>
  <si>
    <t>Yardley</t>
  </si>
  <si>
    <t>Cross</t>
  </si>
  <si>
    <t>Carrollton</t>
  </si>
  <si>
    <t>LA</t>
  </si>
  <si>
    <t>Hyatt</t>
  </si>
  <si>
    <t>Emerson</t>
  </si>
  <si>
    <t>Egg Harbor</t>
  </si>
  <si>
    <t>Byron</t>
  </si>
  <si>
    <t>Carson</t>
  </si>
  <si>
    <t>Santa Monica</t>
  </si>
  <si>
    <t>Ray</t>
  </si>
  <si>
    <t>Morgan</t>
  </si>
  <si>
    <t>La Habra</t>
  </si>
  <si>
    <t>Amy</t>
  </si>
  <si>
    <t>Farley</t>
  </si>
  <si>
    <t>Roanoke</t>
  </si>
  <si>
    <t>PA</t>
  </si>
  <si>
    <t>Chadwick</t>
  </si>
  <si>
    <t>Twin Falls</t>
  </si>
  <si>
    <t>Remedios</t>
  </si>
  <si>
    <t>Ellis</t>
  </si>
  <si>
    <t>Flint</t>
  </si>
  <si>
    <t>OK</t>
  </si>
  <si>
    <t>Mona</t>
  </si>
  <si>
    <t>Weber</t>
  </si>
  <si>
    <t>Worcester</t>
  </si>
  <si>
    <t>HI</t>
  </si>
  <si>
    <t>Samson</t>
  </si>
  <si>
    <t>Estes</t>
  </si>
  <si>
    <t>Walla Walla</t>
  </si>
  <si>
    <t>NC</t>
  </si>
  <si>
    <t>Melodie</t>
  </si>
  <si>
    <t>Hobbs</t>
  </si>
  <si>
    <t>Midland</t>
  </si>
  <si>
    <t>Mallory</t>
  </si>
  <si>
    <t>Goodwin</t>
  </si>
  <si>
    <t>Sedalia</t>
  </si>
  <si>
    <t>Glenna</t>
  </si>
  <si>
    <t>Valencia</t>
  </si>
  <si>
    <t>Laurel</t>
  </si>
  <si>
    <t>Joseph</t>
  </si>
  <si>
    <t>Workman</t>
  </si>
  <si>
    <t>Auburn</t>
  </si>
  <si>
    <t>WY</t>
  </si>
  <si>
    <t>Lyle</t>
  </si>
  <si>
    <t>Harrison</t>
  </si>
  <si>
    <t>Fernley</t>
  </si>
  <si>
    <t>CT</t>
  </si>
  <si>
    <t>Ivor</t>
  </si>
  <si>
    <t>Barr</t>
  </si>
  <si>
    <t>Miami Beach</t>
  </si>
  <si>
    <t>Indigo</t>
  </si>
  <si>
    <t>Mathews</t>
  </si>
  <si>
    <t>Oneida</t>
  </si>
  <si>
    <t>Macey</t>
  </si>
  <si>
    <t>French</t>
  </si>
  <si>
    <t>Philadelphia</t>
  </si>
  <si>
    <t>Ashton</t>
  </si>
  <si>
    <t>Lawson</t>
  </si>
  <si>
    <t>Santa Ana</t>
  </si>
  <si>
    <t>India</t>
  </si>
  <si>
    <t>Bolton</t>
  </si>
  <si>
    <t>New Haven</t>
  </si>
  <si>
    <t>Honorato</t>
  </si>
  <si>
    <t>Mitchell</t>
  </si>
  <si>
    <t>Ila</t>
  </si>
  <si>
    <t>Poole</t>
  </si>
  <si>
    <t>Imogene</t>
  </si>
  <si>
    <t>Talley</t>
  </si>
  <si>
    <t>CUST01</t>
  </si>
  <si>
    <t>CUST02</t>
  </si>
  <si>
    <t>CUST03</t>
  </si>
  <si>
    <t>CUST04</t>
  </si>
  <si>
    <t>CUST05</t>
  </si>
  <si>
    <t>CUST06</t>
  </si>
  <si>
    <t>CUST07</t>
  </si>
  <si>
    <t>CUST08</t>
  </si>
  <si>
    <t>CUST09</t>
  </si>
  <si>
    <t>CUST010</t>
  </si>
  <si>
    <t>CUST011</t>
  </si>
  <si>
    <t>CUST012</t>
  </si>
  <si>
    <t>CUST013</t>
  </si>
  <si>
    <t>CUST014</t>
  </si>
  <si>
    <t>CUST015</t>
  </si>
  <si>
    <t>CUST016</t>
  </si>
  <si>
    <t>CUST017</t>
  </si>
  <si>
    <t>CUST018</t>
  </si>
  <si>
    <t>CUST019</t>
  </si>
  <si>
    <t>CUST020</t>
  </si>
  <si>
    <t>CUST021</t>
  </si>
  <si>
    <t>CUST022</t>
  </si>
  <si>
    <t>CUST023</t>
  </si>
  <si>
    <t>CUST024</t>
  </si>
  <si>
    <t>CUST025</t>
  </si>
  <si>
    <t>CUST026</t>
  </si>
  <si>
    <t>CUST027</t>
  </si>
  <si>
    <t>CUST028</t>
  </si>
  <si>
    <t>CUST029</t>
  </si>
  <si>
    <t>CUST030</t>
  </si>
  <si>
    <t>CUST031</t>
  </si>
  <si>
    <t>CUST032</t>
  </si>
  <si>
    <t>CUST033</t>
  </si>
  <si>
    <t>CUST034</t>
  </si>
  <si>
    <t>CUST035</t>
  </si>
  <si>
    <t>CUST036</t>
  </si>
  <si>
    <t>CUST037</t>
  </si>
  <si>
    <t>CUST038</t>
  </si>
  <si>
    <t>CUST039</t>
  </si>
  <si>
    <t>CUST040</t>
  </si>
  <si>
    <t>CUST041</t>
  </si>
  <si>
    <t>CUST042</t>
  </si>
  <si>
    <t>CUST043</t>
  </si>
  <si>
    <t>CUST044</t>
  </si>
  <si>
    <t>CUST045</t>
  </si>
  <si>
    <t>CUST046</t>
  </si>
  <si>
    <t>CUST047</t>
  </si>
  <si>
    <t>CUST048</t>
  </si>
  <si>
    <t>CUST049</t>
  </si>
  <si>
    <t>CUST050</t>
  </si>
  <si>
    <t>CUST051</t>
  </si>
  <si>
    <t>CUST052</t>
  </si>
  <si>
    <t>CUST053</t>
  </si>
  <si>
    <t>CUST054</t>
  </si>
  <si>
    <t>CUST055</t>
  </si>
  <si>
    <t>CUST056</t>
  </si>
  <si>
    <t>CUST057</t>
  </si>
  <si>
    <t>CUST058</t>
  </si>
  <si>
    <t>CUST059</t>
  </si>
  <si>
    <t>CUST060</t>
  </si>
  <si>
    <t>CUST061</t>
  </si>
  <si>
    <t>CUST062</t>
  </si>
  <si>
    <t>CUST063</t>
  </si>
  <si>
    <t>CUST064</t>
  </si>
  <si>
    <t>CUST065</t>
  </si>
  <si>
    <t>CUST066</t>
  </si>
  <si>
    <t>CUST067</t>
  </si>
  <si>
    <t>CUST068</t>
  </si>
  <si>
    <t>CUST069</t>
  </si>
  <si>
    <t>CUST070</t>
  </si>
  <si>
    <t>CUST071</t>
  </si>
  <si>
    <t>CUST072</t>
  </si>
  <si>
    <t>CUST073</t>
  </si>
  <si>
    <t>CUST074</t>
  </si>
  <si>
    <t>CUST075</t>
  </si>
  <si>
    <t>CUST076</t>
  </si>
  <si>
    <t>CUST077</t>
  </si>
  <si>
    <t>CUST078</t>
  </si>
  <si>
    <t>CUST079</t>
  </si>
  <si>
    <t>CUST080</t>
  </si>
  <si>
    <t>CUST081</t>
  </si>
  <si>
    <t>CUST082</t>
  </si>
  <si>
    <t>CUST083</t>
  </si>
  <si>
    <t>CUST084</t>
  </si>
  <si>
    <t>CUST085</t>
  </si>
  <si>
    <t>CUST086</t>
  </si>
  <si>
    <t>CUST087</t>
  </si>
  <si>
    <t>Jill</t>
  </si>
  <si>
    <t>Belton</t>
  </si>
  <si>
    <t>Phone</t>
  </si>
  <si>
    <t>2485 Fusce Street</t>
  </si>
  <si>
    <t>4558 Sapien Avenue</t>
  </si>
  <si>
    <t>5880 Quam Street</t>
  </si>
  <si>
    <t>8089 Nec Avenue</t>
  </si>
  <si>
    <t>4139 Ornare Avenue</t>
  </si>
  <si>
    <t>567 N 53rd Street</t>
  </si>
  <si>
    <t>321 Bolivar Lane</t>
  </si>
  <si>
    <t>783 W Point Drive</t>
  </si>
  <si>
    <t>Pueblo</t>
  </si>
  <si>
    <t>(498) 555-9210</t>
  </si>
  <si>
    <t>(349) 555-7159</t>
  </si>
  <si>
    <t>(554) 555-0014</t>
  </si>
  <si>
    <t>(597) 555-4822</t>
  </si>
  <si>
    <t>(443) 555-2117</t>
  </si>
  <si>
    <t>(239) 555-5935</t>
  </si>
  <si>
    <t>(390) 555-8522</t>
  </si>
  <si>
    <t>(662) 555-0681</t>
  </si>
  <si>
    <t>(197) 555-8466</t>
  </si>
  <si>
    <t>(280) 555-6160</t>
  </si>
  <si>
    <t>(474) 555-4029</t>
  </si>
  <si>
    <t>(985) 555-3171</t>
  </si>
  <si>
    <t>(161) 555-0479</t>
  </si>
  <si>
    <t>(229) 555-0415</t>
  </si>
  <si>
    <t>(766) 555-0009</t>
  </si>
  <si>
    <t>(336) 555-0821</t>
  </si>
  <si>
    <t>(679) 555-1247</t>
  </si>
  <si>
    <t>(204) 555-0004</t>
  </si>
  <si>
    <t>(775) 555-8369</t>
  </si>
  <si>
    <t>(489) 555-6997</t>
  </si>
  <si>
    <t>(385) 555-9931</t>
  </si>
  <si>
    <t>(858) 555-8171</t>
  </si>
  <si>
    <t>(516) 555-2672</t>
  </si>
  <si>
    <t>(268) 555-4714</t>
  </si>
  <si>
    <t>(178) 555-7663</t>
  </si>
  <si>
    <t>(140) 555-8299</t>
  </si>
  <si>
    <t>(485) 555-9710</t>
  </si>
  <si>
    <t>(871) 555-2268</t>
  </si>
  <si>
    <t>(277) 555-6021</t>
  </si>
  <si>
    <t>(797) 555-5806</t>
  </si>
  <si>
    <t>(946) 555-2382</t>
  </si>
  <si>
    <t>(938) 555-0103</t>
  </si>
  <si>
    <t>(274) 555-0973</t>
  </si>
  <si>
    <t>(175) 555-3566</t>
  </si>
  <si>
    <t>(948) 555-1817</t>
  </si>
  <si>
    <t>(311) 555-8124</t>
  </si>
  <si>
    <t>(106) 555-5457</t>
  </si>
  <si>
    <t>(300) 555-7927</t>
  </si>
  <si>
    <t>(589) 555-5036</t>
  </si>
  <si>
    <t>(734) 555-5684</t>
  </si>
  <si>
    <t>(628) 555-6314</t>
  </si>
  <si>
    <t>(438) 555-5537</t>
  </si>
  <si>
    <t>(226) 555-5581</t>
  </si>
  <si>
    <t>(128) 555-3895</t>
  </si>
  <si>
    <t>(864) 555-5493</t>
  </si>
  <si>
    <t>(852) 555-9194</t>
  </si>
  <si>
    <t>(483) 555-5508</t>
  </si>
  <si>
    <t>(618) 555-3241</t>
  </si>
  <si>
    <t>(884) 555-2389</t>
  </si>
  <si>
    <t>(969) 555-4853</t>
  </si>
  <si>
    <t>(761) 555-6438</t>
  </si>
  <si>
    <t>(739) 555-0847</t>
  </si>
  <si>
    <t>(810) 555-2599</t>
  </si>
  <si>
    <t>(243) 555-3356</t>
  </si>
  <si>
    <t>(941) 555-6917</t>
  </si>
  <si>
    <t>(441) 555-8108</t>
  </si>
  <si>
    <t>(819) 555-1818</t>
  </si>
  <si>
    <t>(322) 555-8032</t>
  </si>
  <si>
    <t>(295) 555-8865</t>
  </si>
  <si>
    <t>(495) 555-5210</t>
  </si>
  <si>
    <t>(804) 555-8230</t>
  </si>
  <si>
    <t>(694) 555-2081</t>
  </si>
  <si>
    <t>(604) 555-1745</t>
  </si>
  <si>
    <t>(422) 555-2446</t>
  </si>
  <si>
    <t>(118) 555-6416</t>
  </si>
  <si>
    <t>(736) 555-5484</t>
  </si>
  <si>
    <t>(303) 555-8937</t>
  </si>
  <si>
    <t>(649) 555-0606</t>
  </si>
  <si>
    <t>(607) 555-4907</t>
  </si>
  <si>
    <t>(719) 555-7341</t>
  </si>
  <si>
    <t>(963) 555-9254</t>
  </si>
  <si>
    <t>(387) 555-7702</t>
  </si>
  <si>
    <t>(880) 555-7226</t>
  </si>
  <si>
    <t>(528) 555-7716</t>
  </si>
  <si>
    <t>(487) 555-3706</t>
  </si>
  <si>
    <t>(340) 555-4381</t>
  </si>
  <si>
    <t>(104) 555-1837</t>
  </si>
  <si>
    <t>(269) 555-5869</t>
  </si>
  <si>
    <t>(681) 555-9759</t>
  </si>
  <si>
    <t>(158) 555-4559</t>
  </si>
  <si>
    <t>(726) 555-9894</t>
  </si>
  <si>
    <t>(468) 555-7239</t>
  </si>
  <si>
    <t>(425) 555-9714</t>
  </si>
  <si>
    <t>(106) 555-6536</t>
  </si>
  <si>
    <t>(322) 555-0942</t>
  </si>
  <si>
    <t>(949) 555-7788</t>
  </si>
  <si>
    <t>(871) 555-3787</t>
  </si>
  <si>
    <t>Customer#</t>
  </si>
  <si>
    <t>7168 A Road</t>
  </si>
  <si>
    <t>1587 Donec Road</t>
  </si>
  <si>
    <t>9224 Donec Street</t>
  </si>
  <si>
    <t>8497 Et Street</t>
  </si>
  <si>
    <t>549 In Street</t>
  </si>
  <si>
    <t>6878 Enim Street</t>
  </si>
  <si>
    <t>8407 In Street</t>
  </si>
  <si>
    <t>480 Eros Avenue</t>
  </si>
  <si>
    <t>8569 Sed Road</t>
  </si>
  <si>
    <t>5413 Arcu Avenue</t>
  </si>
  <si>
    <t>5773 Enim Avenue</t>
  </si>
  <si>
    <t>9373 Ut Street</t>
  </si>
  <si>
    <t>2799 Sit Road</t>
  </si>
  <si>
    <t>6376 Dictum Avenue</t>
  </si>
  <si>
    <t>6971 Neque Street</t>
  </si>
  <si>
    <t>5378 Ante Street</t>
  </si>
  <si>
    <t>5999 Dictum Street</t>
  </si>
  <si>
    <t>7188 Sed Street</t>
  </si>
  <si>
    <t>7268 Amet Street</t>
  </si>
  <si>
    <t>7647 Posuere Avenue</t>
  </si>
  <si>
    <t>5388 Dictum Avenue</t>
  </si>
  <si>
    <t>7489 Nascetur Street</t>
  </si>
  <si>
    <t>1948 Cras Street</t>
  </si>
  <si>
    <t>4340 Libero Street</t>
  </si>
  <si>
    <t>9578 Proin Street</t>
  </si>
  <si>
    <t>9260 Ornare Street</t>
  </si>
  <si>
    <t>5999 Turpis Street</t>
  </si>
  <si>
    <t>3639 Nisi Street</t>
  </si>
  <si>
    <t>5730 Donec Avenue</t>
  </si>
  <si>
    <t>473 Cras Avenue</t>
  </si>
  <si>
    <t>8071 Sit Avenue</t>
  </si>
  <si>
    <t>3651 Sit Avenue</t>
  </si>
  <si>
    <t>2755 At Avenue</t>
  </si>
  <si>
    <t>4890 Fusce Road</t>
  </si>
  <si>
    <t>811 Eget Road</t>
  </si>
  <si>
    <t>9861 Pede Road</t>
  </si>
  <si>
    <t>9800 Nec Road</t>
  </si>
  <si>
    <t>2291 Phasellus Road</t>
  </si>
  <si>
    <t>936 Aenean Road</t>
  </si>
  <si>
    <t>750 Lacinia Avenue</t>
  </si>
  <si>
    <t>7516 Tempus Avenue</t>
  </si>
  <si>
    <t>7320 Aliquet Avenue</t>
  </si>
  <si>
    <t>6564 Sem Avenue</t>
  </si>
  <si>
    <t>7852 Non Road</t>
  </si>
  <si>
    <t>7953 A Avenue</t>
  </si>
  <si>
    <t>5220 Diam Avenue</t>
  </si>
  <si>
    <t>9686 Lectus Avenue</t>
  </si>
  <si>
    <t>4449 Mus Street</t>
  </si>
  <si>
    <t>PO Box 735</t>
  </si>
  <si>
    <t>PO Box 819</t>
  </si>
  <si>
    <t>9426 Risus Street</t>
  </si>
  <si>
    <t>5095 Dui Street</t>
  </si>
  <si>
    <t>2974 Arcu Avenue</t>
  </si>
  <si>
    <t>7920 Enim Street</t>
  </si>
  <si>
    <t>2139 Ut Avenue</t>
  </si>
  <si>
    <t>6308 Scelerisque Street</t>
  </si>
  <si>
    <t>9835 Consectetuer Street</t>
  </si>
  <si>
    <t>4905 Aliquam Road</t>
  </si>
  <si>
    <t>Total Spent</t>
  </si>
  <si>
    <t>Destination</t>
  </si>
  <si>
    <t>Cost/person</t>
  </si>
  <si>
    <t>Aruba</t>
  </si>
  <si>
    <t>Hotel?</t>
  </si>
  <si>
    <t>Flight?</t>
  </si>
  <si>
    <t>Car?</t>
  </si>
  <si>
    <t>Cancun</t>
  </si>
  <si>
    <t>Jamaica</t>
  </si>
  <si>
    <t>Bahamas</t>
  </si>
  <si>
    <t>St. Lucia</t>
  </si>
  <si>
    <t>Ft. Lauderdale</t>
  </si>
  <si>
    <t>Las Vegas</t>
  </si>
  <si>
    <t>Orlando</t>
  </si>
  <si>
    <t>Montego Bay</t>
  </si>
  <si>
    <t>New Orleans</t>
  </si>
  <si>
    <t>Punta Cana</t>
  </si>
  <si>
    <t>San Juan</t>
  </si>
  <si>
    <t>Nights</t>
  </si>
  <si>
    <t>Rating</t>
  </si>
  <si>
    <t>ü</t>
  </si>
  <si>
    <t>Miami</t>
  </si>
  <si>
    <t>«««</t>
  </si>
  <si>
    <t>««</t>
  </si>
  <si>
    <t>««««</t>
  </si>
  <si>
    <t>«</t>
  </si>
  <si>
    <t>O'Neil</t>
  </si>
  <si>
    <t>O'Connor</t>
  </si>
  <si>
    <t>Employee</t>
  </si>
  <si>
    <t>Date of Hire</t>
  </si>
  <si>
    <t>Commission Rate</t>
  </si>
  <si>
    <t>Jonas</t>
  </si>
  <si>
    <t>Lamar</t>
  </si>
  <si>
    <t>Paige</t>
  </si>
  <si>
    <t>Knight</t>
  </si>
  <si>
    <t>Charlie</t>
  </si>
  <si>
    <t>Edwards</t>
  </si>
  <si>
    <t>Total Customers</t>
  </si>
  <si>
    <t>Average Spent</t>
  </si>
  <si>
    <t>.</t>
  </si>
  <si>
    <t>Max Spent</t>
  </si>
  <si>
    <t>Average (Between $4000 and $5000)</t>
  </si>
  <si>
    <t>Below Average (Less than $4000)</t>
  </si>
  <si>
    <t>Above Average (Above $5000)</t>
  </si>
  <si>
    <t>Agent</t>
  </si>
  <si>
    <t>Commission Pay</t>
  </si>
  <si>
    <t>Travel Agents' Commission</t>
  </si>
  <si>
    <t>Reward Points</t>
  </si>
  <si>
    <t>Data Analysis</t>
  </si>
  <si>
    <t>Data Import</t>
  </si>
  <si>
    <t>Between $2000 and $4000</t>
  </si>
  <si>
    <t>Total</t>
  </si>
  <si>
    <t>1585 Quisque Street</t>
  </si>
  <si>
    <t>1166 Lobortis Street</t>
  </si>
  <si>
    <t>1108 Vulputate Avenue</t>
  </si>
  <si>
    <t>5095 Egestas Street</t>
  </si>
  <si>
    <t>9751 Nunc Avenue</t>
  </si>
  <si>
    <t>6778 Luctus Road</t>
  </si>
  <si>
    <t>7991 Risus, Avenue</t>
  </si>
  <si>
    <t>2618 Et Avenue</t>
  </si>
  <si>
    <t>5575 Litora Road</t>
  </si>
  <si>
    <t>3699 Mauris Street</t>
  </si>
  <si>
    <t>2410 Elementum Street</t>
  </si>
  <si>
    <t>6183 Cursus Road</t>
  </si>
  <si>
    <t>3751 Donec Avenue</t>
  </si>
  <si>
    <t>8510 Ipsum Street</t>
  </si>
  <si>
    <t>708 Suspe Street</t>
  </si>
  <si>
    <t>Discount</t>
  </si>
  <si>
    <t>Named Ranges</t>
  </si>
  <si>
    <t>Reward Points YTD</t>
  </si>
  <si>
    <t>Less than or equal to $2000</t>
  </si>
  <si>
    <t>Between $4000 and $6000</t>
  </si>
  <si>
    <t>Between $6000 and $8000</t>
  </si>
  <si>
    <t>Equal to or above $8000</t>
  </si>
  <si>
    <t>Cost of Trip</t>
  </si>
  <si>
    <t>Total After Discount</t>
  </si>
  <si>
    <t>&gt;2500</t>
  </si>
  <si>
    <t>Transaction#</t>
  </si>
  <si>
    <t>Trip</t>
  </si>
  <si>
    <t>Date Booked</t>
  </si>
  <si>
    <t>TRANS-01</t>
  </si>
  <si>
    <t>PO Box 875, 708 Suspendisse Street</t>
  </si>
  <si>
    <t>TRANS-02</t>
  </si>
  <si>
    <t>TRANS-03</t>
  </si>
  <si>
    <t>TRANS-04</t>
  </si>
  <si>
    <t>TRANS-05</t>
  </si>
  <si>
    <t>TRANS-06</t>
  </si>
  <si>
    <t>PO Box 832, 3751 Donec Avenue</t>
  </si>
  <si>
    <t>TRANS-07</t>
  </si>
  <si>
    <t>TRANS-08</t>
  </si>
  <si>
    <t>TRANS-09</t>
  </si>
  <si>
    <t>TRANS-10</t>
  </si>
  <si>
    <t>TRANS-11</t>
  </si>
  <si>
    <t>TRANS-12</t>
  </si>
  <si>
    <t>TRANS-13</t>
  </si>
  <si>
    <t>TRANS-14</t>
  </si>
  <si>
    <t>TRANS-15</t>
  </si>
  <si>
    <t>TRANS-16</t>
  </si>
  <si>
    <t>TRANS-17</t>
  </si>
  <si>
    <t>TRANS-18</t>
  </si>
  <si>
    <t>TRANS-19</t>
  </si>
  <si>
    <t>TRANS-20</t>
  </si>
  <si>
    <t>TRANS-21</t>
  </si>
  <si>
    <t>TRANS-22</t>
  </si>
  <si>
    <t>TRANS-23</t>
  </si>
  <si>
    <t>TRANS-24</t>
  </si>
  <si>
    <t>TRANS-25</t>
  </si>
  <si>
    <t>TRANS-26</t>
  </si>
  <si>
    <t>TRANS-27</t>
  </si>
  <si>
    <t>TRANS-28</t>
  </si>
  <si>
    <t>TRANS-29</t>
  </si>
  <si>
    <t>TRANS-30</t>
  </si>
  <si>
    <t>TRANS-31</t>
  </si>
  <si>
    <t>TRANS-32</t>
  </si>
  <si>
    <t>PO Box 915, 5095 Egestas Street</t>
  </si>
  <si>
    <t>TRANS-33</t>
  </si>
  <si>
    <t>TRANS-34</t>
  </si>
  <si>
    <t>TRANS-35</t>
  </si>
  <si>
    <t>TRANS-36</t>
  </si>
  <si>
    <t>TRANS-37</t>
  </si>
  <si>
    <t>TRANS-38</t>
  </si>
  <si>
    <t>TRANS-39</t>
  </si>
  <si>
    <t>TRANS-40</t>
  </si>
  <si>
    <t>TRANS-41</t>
  </si>
  <si>
    <t>TRANS-42</t>
  </si>
  <si>
    <t>TRANS-43</t>
  </si>
  <si>
    <t>TRANS-44</t>
  </si>
  <si>
    <t>PO Box 851, 9751 Nunc Avenue</t>
  </si>
  <si>
    <t>TRANS-45</t>
  </si>
  <si>
    <t>TRANS-46</t>
  </si>
  <si>
    <t>TRANS-47</t>
  </si>
  <si>
    <t>TRANS-48</t>
  </si>
  <si>
    <t>TRANS-49</t>
  </si>
  <si>
    <t>TRANS-50</t>
  </si>
  <si>
    <t>TRANS-51</t>
  </si>
  <si>
    <t>TRANS-52</t>
  </si>
  <si>
    <t>TRANS-53</t>
  </si>
  <si>
    <t>TRANS-54</t>
  </si>
  <si>
    <t>TRANS-55</t>
  </si>
  <si>
    <t>TRANS-56</t>
  </si>
  <si>
    <t>Points Earned</t>
  </si>
  <si>
    <t>Total Sales</t>
  </si>
  <si>
    <t>Agent Total</t>
  </si>
  <si>
    <t>Agency Client  Ranking</t>
  </si>
  <si>
    <t># of Clients</t>
  </si>
  <si>
    <t>Row Labels</t>
  </si>
  <si>
    <t>Grand Total</t>
  </si>
  <si>
    <t>4-Feb</t>
  </si>
  <si>
    <t>21-Feb</t>
  </si>
  <si>
    <t>2-Feb</t>
  </si>
  <si>
    <t>15-Feb</t>
  </si>
  <si>
    <t>2-Mar</t>
  </si>
  <si>
    <t>6-Feb</t>
  </si>
  <si>
    <t>26-Feb</t>
  </si>
  <si>
    <t>11-Feb</t>
  </si>
  <si>
    <t>14-Feb</t>
  </si>
  <si>
    <t>18-Feb</t>
  </si>
  <si>
    <t>1-Mar</t>
  </si>
  <si>
    <t>22-Feb</t>
  </si>
  <si>
    <t>5-Mar</t>
  </si>
  <si>
    <t>13-Feb</t>
  </si>
  <si>
    <t>27-Feb</t>
  </si>
  <si>
    <t>Sum of Total After Discount</t>
  </si>
  <si>
    <t>Column Labels</t>
  </si>
  <si>
    <t>Refer to name manager for more infortmation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</si>
</sst>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Wingdings"/>
      <charset val="2"/>
    </font>
    <font>
      <sz val="11"/>
      <color theme="9" tint="-0.499984740745262"/>
      <name val="Wingdings"/>
      <charset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/>
      <bottom style="thin">
        <color theme="9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9" tint="0.39997558519241921"/>
      </right>
      <top style="medium">
        <color indexed="64"/>
      </top>
      <bottom/>
      <diagonal/>
    </border>
    <border>
      <left style="thin">
        <color theme="9" tint="0.3999755851924192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medium">
        <color indexed="64"/>
      </right>
      <top style="thin">
        <color theme="9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 applyProtection="1"/>
    <xf numFmtId="6" fontId="0" fillId="0" borderId="0" xfId="0" applyNumberFormat="1" applyFill="1" applyProtection="1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5" xfId="0" applyFont="1" applyBorder="1" applyAlignment="1">
      <alignment horizontal="center"/>
    </xf>
    <xf numFmtId="0" fontId="5" fillId="3" borderId="6" xfId="0" applyFont="1" applyFill="1" applyBorder="1"/>
    <xf numFmtId="0" fontId="5" fillId="0" borderId="6" xfId="0" applyFont="1" applyBorder="1"/>
    <xf numFmtId="164" fontId="0" fillId="3" borderId="5" xfId="1" applyNumberFormat="1" applyFont="1" applyFill="1" applyBorder="1"/>
    <xf numFmtId="164" fontId="0" fillId="0" borderId="5" xfId="1" applyNumberFormat="1" applyFont="1" applyBorder="1"/>
    <xf numFmtId="0" fontId="3" fillId="2" borderId="0" xfId="0" applyFont="1" applyFill="1" applyBorder="1" applyAlignment="1">
      <alignment horizontal="center"/>
    </xf>
    <xf numFmtId="14" fontId="0" fillId="0" borderId="0" xfId="0" applyNumberFormat="1"/>
    <xf numFmtId="9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4" fontId="0" fillId="0" borderId="7" xfId="0" applyNumberFormat="1" applyBorder="1"/>
    <xf numFmtId="164" fontId="0" fillId="4" borderId="4" xfId="0" applyNumberFormat="1" applyFont="1" applyFill="1" applyBorder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0" fillId="5" borderId="13" xfId="0" applyFill="1" applyBorder="1"/>
    <xf numFmtId="0" fontId="0" fillId="5" borderId="0" xfId="0" applyFill="1" applyBorder="1"/>
    <xf numFmtId="49" fontId="0" fillId="5" borderId="0" xfId="0" applyNumberFormat="1" applyFill="1" applyBorder="1" applyAlignment="1">
      <alignment horizontal="right"/>
    </xf>
    <xf numFmtId="0" fontId="0" fillId="5" borderId="0" xfId="0" applyFill="1" applyBorder="1" applyProtection="1"/>
    <xf numFmtId="164" fontId="0" fillId="5" borderId="0" xfId="1" applyNumberFormat="1" applyFont="1" applyFill="1" applyBorder="1" applyProtection="1"/>
    <xf numFmtId="0" fontId="0" fillId="0" borderId="13" xfId="0" applyBorder="1"/>
    <xf numFmtId="0" fontId="0" fillId="0" borderId="0" xfId="0" applyBorder="1"/>
    <xf numFmtId="49" fontId="0" fillId="0" borderId="0" xfId="0" applyNumberFormat="1" applyBorder="1" applyAlignment="1">
      <alignment horizontal="right"/>
    </xf>
    <xf numFmtId="0" fontId="0" fillId="0" borderId="0" xfId="0" applyFill="1" applyBorder="1" applyProtection="1"/>
    <xf numFmtId="164" fontId="0" fillId="0" borderId="0" xfId="1" applyNumberFormat="1" applyFont="1" applyFill="1" applyBorder="1" applyProtection="1"/>
    <xf numFmtId="0" fontId="0" fillId="0" borderId="14" xfId="0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49" fontId="0" fillId="5" borderId="16" xfId="0" applyNumberFormat="1" applyFill="1" applyBorder="1" applyAlignment="1">
      <alignment horizontal="right"/>
    </xf>
    <xf numFmtId="0" fontId="0" fillId="5" borderId="16" xfId="0" applyFill="1" applyBorder="1" applyProtection="1"/>
    <xf numFmtId="164" fontId="0" fillId="5" borderId="16" xfId="1" applyNumberFormat="1" applyFont="1" applyFill="1" applyBorder="1" applyProtection="1"/>
    <xf numFmtId="0" fontId="0" fillId="5" borderId="17" xfId="0" applyFill="1" applyBorder="1"/>
    <xf numFmtId="0" fontId="0" fillId="0" borderId="0" xfId="0" applyAlignment="1"/>
    <xf numFmtId="0" fontId="2" fillId="0" borderId="0" xfId="0" applyFont="1" applyAlignment="1"/>
    <xf numFmtId="165" fontId="0" fillId="0" borderId="0" xfId="0" applyNumberFormat="1" applyAlignment="1"/>
    <xf numFmtId="0" fontId="0" fillId="4" borderId="18" xfId="0" applyFont="1" applyFill="1" applyBorder="1" applyAlignment="1">
      <alignment horizontal="right"/>
    </xf>
    <xf numFmtId="0" fontId="0" fillId="4" borderId="19" xfId="0" applyFont="1" applyFill="1" applyBorder="1" applyAlignment="1">
      <alignment horizontal="right"/>
    </xf>
    <xf numFmtId="0" fontId="0" fillId="0" borderId="0" xfId="0"/>
    <xf numFmtId="0" fontId="2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4" xfId="0" applyFont="1" applyFill="1" applyBorder="1"/>
    <xf numFmtId="0" fontId="0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3" borderId="6" xfId="0" applyFont="1" applyFill="1" applyBorder="1"/>
    <xf numFmtId="0" fontId="5" fillId="0" borderId="6" xfId="0" applyFont="1" applyBorder="1"/>
    <xf numFmtId="0" fontId="5" fillId="3" borderId="3" xfId="0" applyFont="1" applyFill="1" applyBorder="1"/>
    <xf numFmtId="164" fontId="0" fillId="3" borderId="5" xfId="1" applyNumberFormat="1" applyFont="1" applyFill="1" applyBorder="1"/>
    <xf numFmtId="164" fontId="0" fillId="0" borderId="5" xfId="1" applyNumberFormat="1" applyFont="1" applyBorder="1"/>
    <xf numFmtId="164" fontId="0" fillId="3" borderId="2" xfId="1" applyNumberFormat="1" applyFont="1" applyFill="1" applyBorder="1"/>
    <xf numFmtId="0" fontId="3" fillId="2" borderId="0" xfId="0" applyFont="1" applyFill="1" applyBorder="1" applyAlignment="1">
      <alignment horizontal="center"/>
    </xf>
    <xf numFmtId="14" fontId="0" fillId="0" borderId="0" xfId="0" applyNumberFormat="1"/>
    <xf numFmtId="44" fontId="0" fillId="0" borderId="0" xfId="1" applyFont="1"/>
    <xf numFmtId="0" fontId="0" fillId="4" borderId="4" xfId="0" applyFont="1" applyFill="1" applyBorder="1" applyAlignment="1">
      <alignment horizontal="right"/>
    </xf>
    <xf numFmtId="14" fontId="0" fillId="0" borderId="0" xfId="0" applyNumberFormat="1" applyBorder="1"/>
    <xf numFmtId="0" fontId="0" fillId="6" borderId="0" xfId="0" applyFill="1"/>
    <xf numFmtId="9" fontId="0" fillId="0" borderId="0" xfId="2" applyFont="1"/>
    <xf numFmtId="44" fontId="0" fillId="0" borderId="0" xfId="0" applyNumberFormat="1"/>
    <xf numFmtId="0" fontId="6" fillId="3" borderId="6" xfId="0" applyFont="1" applyFill="1" applyBorder="1"/>
    <xf numFmtId="0" fontId="6" fillId="0" borderId="6" xfId="0" applyFont="1" applyBorder="1"/>
    <xf numFmtId="44" fontId="0" fillId="3" borderId="4" xfId="1" applyFont="1" applyFill="1" applyBorder="1"/>
    <xf numFmtId="44" fontId="0" fillId="0" borderId="4" xfId="1" applyFont="1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41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[ex02TravelAgency.xlsx]Pivot Table &amp; Chart!PivotTable1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of Florida Trips (After Discount)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&amp; Chart'!$B$4:$B$5</c:f>
              <c:strCache>
                <c:ptCount val="1"/>
                <c:pt idx="0">
                  <c:v>Ft. Lauderdale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'Pivot Table &amp; Chart'!$A$6:$A$41</c:f>
              <c:multiLvlStrCache>
                <c:ptCount val="20"/>
                <c:lvl>
                  <c:pt idx="0">
                    <c:v>Griffin</c:v>
                  </c:pt>
                  <c:pt idx="1">
                    <c:v>O'Neil</c:v>
                  </c:pt>
                  <c:pt idx="2">
                    <c:v>Burton</c:v>
                  </c:pt>
                  <c:pt idx="3">
                    <c:v>Cote</c:v>
                  </c:pt>
                  <c:pt idx="4">
                    <c:v>Montaigne</c:v>
                  </c:pt>
                  <c:pt idx="5">
                    <c:v>Cole</c:v>
                  </c:pt>
                  <c:pt idx="6">
                    <c:v>Blanchard</c:v>
                  </c:pt>
                  <c:pt idx="7">
                    <c:v>Klein</c:v>
                  </c:pt>
                  <c:pt idx="8">
                    <c:v>Shaw</c:v>
                  </c:pt>
                  <c:pt idx="9">
                    <c:v>Cross</c:v>
                  </c:pt>
                  <c:pt idx="10">
                    <c:v>Barr</c:v>
                  </c:pt>
                  <c:pt idx="11">
                    <c:v>Farley</c:v>
                  </c:pt>
                  <c:pt idx="12">
                    <c:v>Mathews</c:v>
                  </c:pt>
                  <c:pt idx="13">
                    <c:v>Gillespie</c:v>
                  </c:pt>
                  <c:pt idx="14">
                    <c:v>Olson</c:v>
                  </c:pt>
                  <c:pt idx="15">
                    <c:v>Whitley</c:v>
                  </c:pt>
                  <c:pt idx="16">
                    <c:v>Emerson</c:v>
                  </c:pt>
                  <c:pt idx="17">
                    <c:v>Lawson</c:v>
                  </c:pt>
                  <c:pt idx="18">
                    <c:v>Mitchell</c:v>
                  </c:pt>
                  <c:pt idx="19">
                    <c:v>Hobbs</c:v>
                  </c:pt>
                </c:lvl>
                <c:lvl>
                  <c:pt idx="0">
                    <c:v>2-Feb</c:v>
                  </c:pt>
                  <c:pt idx="1">
                    <c:v>4-Feb</c:v>
                  </c:pt>
                  <c:pt idx="2">
                    <c:v>6-Feb</c:v>
                  </c:pt>
                  <c:pt idx="3">
                    <c:v>11-Feb</c:v>
                  </c:pt>
                  <c:pt idx="4">
                    <c:v>13-Feb</c:v>
                  </c:pt>
                  <c:pt idx="5">
                    <c:v>14-Feb</c:v>
                  </c:pt>
                  <c:pt idx="6">
                    <c:v>15-Feb</c:v>
                  </c:pt>
                  <c:pt idx="9">
                    <c:v>18-Feb</c:v>
                  </c:pt>
                  <c:pt idx="10">
                    <c:v>21-Feb</c:v>
                  </c:pt>
                  <c:pt idx="12">
                    <c:v>22-Feb</c:v>
                  </c:pt>
                  <c:pt idx="13">
                    <c:v>26-Feb</c:v>
                  </c:pt>
                  <c:pt idx="14">
                    <c:v>27-Feb</c:v>
                  </c:pt>
                  <c:pt idx="16">
                    <c:v>1-Mar</c:v>
                  </c:pt>
                  <c:pt idx="17">
                    <c:v>2-Mar</c:v>
                  </c:pt>
                  <c:pt idx="19">
                    <c:v>5-Mar</c:v>
                  </c:pt>
                </c:lvl>
              </c:multiLvlStrCache>
            </c:multiLvlStrRef>
          </c:cat>
          <c:val>
            <c:numRef>
              <c:f>'Pivot Table &amp; Chart'!$B$6:$B$41</c:f>
              <c:numCache>
                <c:formatCode>_("$"* #,##0.00_);_("$"* \(#,##0.00\);_("$"* "-"??_);_(@_)</c:formatCode>
                <c:ptCount val="20"/>
                <c:pt idx="2">
                  <c:v>419.95</c:v>
                </c:pt>
                <c:pt idx="6">
                  <c:v>431.3</c:v>
                </c:pt>
                <c:pt idx="8">
                  <c:v>419.95</c:v>
                </c:pt>
                <c:pt idx="11">
                  <c:v>431.3</c:v>
                </c:pt>
                <c:pt idx="16">
                  <c:v>419.95</c:v>
                </c:pt>
                <c:pt idx="18">
                  <c:v>442.65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8-44B5-BE7D-3FD3370656DB}"/>
            </c:ext>
          </c:extLst>
        </c:ser>
        <c:ser>
          <c:idx val="1"/>
          <c:order val="1"/>
          <c:tx>
            <c:strRef>
              <c:f>'Pivot Table &amp; Chart'!$C$4:$C$5</c:f>
              <c:strCache>
                <c:ptCount val="1"/>
                <c:pt idx="0">
                  <c:v>Miami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'Pivot Table &amp; Chart'!$A$6:$A$41</c:f>
              <c:multiLvlStrCache>
                <c:ptCount val="20"/>
                <c:lvl>
                  <c:pt idx="0">
                    <c:v>Griffin</c:v>
                  </c:pt>
                  <c:pt idx="1">
                    <c:v>O'Neil</c:v>
                  </c:pt>
                  <c:pt idx="2">
                    <c:v>Burton</c:v>
                  </c:pt>
                  <c:pt idx="3">
                    <c:v>Cote</c:v>
                  </c:pt>
                  <c:pt idx="4">
                    <c:v>Montaigne</c:v>
                  </c:pt>
                  <c:pt idx="5">
                    <c:v>Cole</c:v>
                  </c:pt>
                  <c:pt idx="6">
                    <c:v>Blanchard</c:v>
                  </c:pt>
                  <c:pt idx="7">
                    <c:v>Klein</c:v>
                  </c:pt>
                  <c:pt idx="8">
                    <c:v>Shaw</c:v>
                  </c:pt>
                  <c:pt idx="9">
                    <c:v>Cross</c:v>
                  </c:pt>
                  <c:pt idx="10">
                    <c:v>Barr</c:v>
                  </c:pt>
                  <c:pt idx="11">
                    <c:v>Farley</c:v>
                  </c:pt>
                  <c:pt idx="12">
                    <c:v>Mathews</c:v>
                  </c:pt>
                  <c:pt idx="13">
                    <c:v>Gillespie</c:v>
                  </c:pt>
                  <c:pt idx="14">
                    <c:v>Olson</c:v>
                  </c:pt>
                  <c:pt idx="15">
                    <c:v>Whitley</c:v>
                  </c:pt>
                  <c:pt idx="16">
                    <c:v>Emerson</c:v>
                  </c:pt>
                  <c:pt idx="17">
                    <c:v>Lawson</c:v>
                  </c:pt>
                  <c:pt idx="18">
                    <c:v>Mitchell</c:v>
                  </c:pt>
                  <c:pt idx="19">
                    <c:v>Hobbs</c:v>
                  </c:pt>
                </c:lvl>
                <c:lvl>
                  <c:pt idx="0">
                    <c:v>2-Feb</c:v>
                  </c:pt>
                  <c:pt idx="1">
                    <c:v>4-Feb</c:v>
                  </c:pt>
                  <c:pt idx="2">
                    <c:v>6-Feb</c:v>
                  </c:pt>
                  <c:pt idx="3">
                    <c:v>11-Feb</c:v>
                  </c:pt>
                  <c:pt idx="4">
                    <c:v>13-Feb</c:v>
                  </c:pt>
                  <c:pt idx="5">
                    <c:v>14-Feb</c:v>
                  </c:pt>
                  <c:pt idx="6">
                    <c:v>15-Feb</c:v>
                  </c:pt>
                  <c:pt idx="9">
                    <c:v>18-Feb</c:v>
                  </c:pt>
                  <c:pt idx="10">
                    <c:v>21-Feb</c:v>
                  </c:pt>
                  <c:pt idx="12">
                    <c:v>22-Feb</c:v>
                  </c:pt>
                  <c:pt idx="13">
                    <c:v>26-Feb</c:v>
                  </c:pt>
                  <c:pt idx="14">
                    <c:v>27-Feb</c:v>
                  </c:pt>
                  <c:pt idx="16">
                    <c:v>1-Mar</c:v>
                  </c:pt>
                  <c:pt idx="17">
                    <c:v>2-Mar</c:v>
                  </c:pt>
                  <c:pt idx="19">
                    <c:v>5-Mar</c:v>
                  </c:pt>
                </c:lvl>
              </c:multiLvlStrCache>
            </c:multiLvlStrRef>
          </c:cat>
          <c:val>
            <c:numRef>
              <c:f>'Pivot Table &amp; Chart'!$C$6:$C$41</c:f>
              <c:numCache>
                <c:formatCode>_("$"* #,##0.00_);_("$"* \(#,##0.00\);_("$"* "-"??_);_(@_)</c:formatCode>
                <c:ptCount val="20"/>
                <c:pt idx="1">
                  <c:v>376.55</c:v>
                </c:pt>
                <c:pt idx="3">
                  <c:v>420.85</c:v>
                </c:pt>
                <c:pt idx="9">
                  <c:v>431.92500000000001</c:v>
                </c:pt>
                <c:pt idx="10">
                  <c:v>398.7</c:v>
                </c:pt>
                <c:pt idx="13">
                  <c:v>376.55</c:v>
                </c:pt>
                <c:pt idx="14">
                  <c:v>376.55</c:v>
                </c:pt>
                <c:pt idx="17">
                  <c:v>431.92500000000001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8-44B5-BE7D-3FD3370656DB}"/>
            </c:ext>
          </c:extLst>
        </c:ser>
        <c:ser>
          <c:idx val="2"/>
          <c:order val="2"/>
          <c:tx>
            <c:strRef>
              <c:f>'Pivot Table &amp; Chart'!$D$4:$D$5</c:f>
              <c:strCache>
                <c:ptCount val="1"/>
                <c:pt idx="0">
                  <c:v>Orlando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'Pivot Table &amp; Chart'!$A$6:$A$41</c:f>
              <c:multiLvlStrCache>
                <c:ptCount val="20"/>
                <c:lvl>
                  <c:pt idx="0">
                    <c:v>Griffin</c:v>
                  </c:pt>
                  <c:pt idx="1">
                    <c:v>O'Neil</c:v>
                  </c:pt>
                  <c:pt idx="2">
                    <c:v>Burton</c:v>
                  </c:pt>
                  <c:pt idx="3">
                    <c:v>Cote</c:v>
                  </c:pt>
                  <c:pt idx="4">
                    <c:v>Montaigne</c:v>
                  </c:pt>
                  <c:pt idx="5">
                    <c:v>Cole</c:v>
                  </c:pt>
                  <c:pt idx="6">
                    <c:v>Blanchard</c:v>
                  </c:pt>
                  <c:pt idx="7">
                    <c:v>Klein</c:v>
                  </c:pt>
                  <c:pt idx="8">
                    <c:v>Shaw</c:v>
                  </c:pt>
                  <c:pt idx="9">
                    <c:v>Cross</c:v>
                  </c:pt>
                  <c:pt idx="10">
                    <c:v>Barr</c:v>
                  </c:pt>
                  <c:pt idx="11">
                    <c:v>Farley</c:v>
                  </c:pt>
                  <c:pt idx="12">
                    <c:v>Mathews</c:v>
                  </c:pt>
                  <c:pt idx="13">
                    <c:v>Gillespie</c:v>
                  </c:pt>
                  <c:pt idx="14">
                    <c:v>Olson</c:v>
                  </c:pt>
                  <c:pt idx="15">
                    <c:v>Whitley</c:v>
                  </c:pt>
                  <c:pt idx="16">
                    <c:v>Emerson</c:v>
                  </c:pt>
                  <c:pt idx="17">
                    <c:v>Lawson</c:v>
                  </c:pt>
                  <c:pt idx="18">
                    <c:v>Mitchell</c:v>
                  </c:pt>
                  <c:pt idx="19">
                    <c:v>Hobbs</c:v>
                  </c:pt>
                </c:lvl>
                <c:lvl>
                  <c:pt idx="0">
                    <c:v>2-Feb</c:v>
                  </c:pt>
                  <c:pt idx="1">
                    <c:v>4-Feb</c:v>
                  </c:pt>
                  <c:pt idx="2">
                    <c:v>6-Feb</c:v>
                  </c:pt>
                  <c:pt idx="3">
                    <c:v>11-Feb</c:v>
                  </c:pt>
                  <c:pt idx="4">
                    <c:v>13-Feb</c:v>
                  </c:pt>
                  <c:pt idx="5">
                    <c:v>14-Feb</c:v>
                  </c:pt>
                  <c:pt idx="6">
                    <c:v>15-Feb</c:v>
                  </c:pt>
                  <c:pt idx="9">
                    <c:v>18-Feb</c:v>
                  </c:pt>
                  <c:pt idx="10">
                    <c:v>21-Feb</c:v>
                  </c:pt>
                  <c:pt idx="12">
                    <c:v>22-Feb</c:v>
                  </c:pt>
                  <c:pt idx="13">
                    <c:v>26-Feb</c:v>
                  </c:pt>
                  <c:pt idx="14">
                    <c:v>27-Feb</c:v>
                  </c:pt>
                  <c:pt idx="16">
                    <c:v>1-Mar</c:v>
                  </c:pt>
                  <c:pt idx="17">
                    <c:v>2-Mar</c:v>
                  </c:pt>
                  <c:pt idx="19">
                    <c:v>5-Mar</c:v>
                  </c:pt>
                </c:lvl>
              </c:multiLvlStrCache>
            </c:multiLvlStrRef>
          </c:cat>
          <c:val>
            <c:numRef>
              <c:f>'Pivot Table &amp; Chart'!$D$6:$D$41</c:f>
              <c:numCache>
                <c:formatCode>_("$"* #,##0.00_);_("$"* \(#,##0.00\);_("$"* "-"??_);_(@_)</c:formatCode>
                <c:ptCount val="20"/>
                <c:pt idx="0">
                  <c:v>273.7</c:v>
                </c:pt>
                <c:pt idx="4">
                  <c:v>305.89999999999998</c:v>
                </c:pt>
                <c:pt idx="5">
                  <c:v>297.85000000000002</c:v>
                </c:pt>
                <c:pt idx="7">
                  <c:v>297.85000000000002</c:v>
                </c:pt>
                <c:pt idx="12">
                  <c:v>289.8</c:v>
                </c:pt>
                <c:pt idx="15">
                  <c:v>313.95</c:v>
                </c:pt>
                <c:pt idx="19">
                  <c:v>289.8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8-44B5-BE7D-3FD337065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584824"/>
        <c:axId val="309879144"/>
      </c:barChart>
      <c:catAx>
        <c:axId val="30558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879144"/>
        <c:auto val="1"/>
        <c:lblAlgn val="ctr"/>
        <c:lblOffset val="100"/>
        <c:noMultiLvlLbl val="0"/>
      </c:catAx>
      <c:valAx>
        <c:axId val="30987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84824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2</xdr:row>
      <xdr:rowOff>133350</xdr:rowOff>
    </xdr:from>
    <xdr:to>
      <xdr:col>13</xdr:col>
      <xdr:colOff>91821</xdr:colOff>
      <xdr:row>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514350"/>
          <a:ext cx="6063996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204786</xdr:colOff>
      <xdr:row>2</xdr:row>
      <xdr:rowOff>171449</xdr:rowOff>
    </xdr:from>
    <xdr:to>
      <xdr:col>16</xdr:col>
      <xdr:colOff>533400</xdr:colOff>
      <xdr:row>27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letcher, Martin F." refreshedDate="42823.398621527776" createdVersion="6" refreshedVersion="6" minRefreshableVersion="3" recordCount="56">
  <cacheSource type="worksheet">
    <worksheetSource ref="C2:N58" sheet="Client Transactions"/>
  </cacheSource>
  <cacheFields count="13">
    <cacheField name="Last Name" numFmtId="0">
      <sharedItems count="44">
        <s v="Baker"/>
        <s v="Barr"/>
        <s v="Belton"/>
        <s v="Blanchard"/>
        <s v="Bolton"/>
        <s v="Bryant"/>
        <s v="Burton"/>
        <s v="Cash"/>
        <s v="Coffey"/>
        <s v="Cole"/>
        <s v="Cote"/>
        <s v="Cross"/>
        <s v="Dickson"/>
        <s v="Dixon"/>
        <s v="Emerson"/>
        <s v="Farley"/>
        <s v="Fletcher"/>
        <s v="Ford"/>
        <s v="French"/>
        <s v="Gillespie"/>
        <s v="Goodwin"/>
        <s v="Green"/>
        <s v="Griffin"/>
        <s v="Hobbs"/>
        <s v="Klein"/>
        <s v="Knapp"/>
        <s v="Lawson"/>
        <s v="Mathews"/>
        <s v="Mitchell"/>
        <s v="Montaigne"/>
        <s v="Morgan"/>
        <s v="Murphy"/>
        <s v="Olson"/>
        <s v="O'Neil"/>
        <s v="Poole"/>
        <s v="Potter"/>
        <s v="Powell"/>
        <s v="Sampson"/>
        <s v="Shaw"/>
        <s v="Talley"/>
        <s v="Trumbull"/>
        <s v="Tyson"/>
        <s v="Vasquez"/>
        <s v="Whitley"/>
      </sharedItems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 Code" numFmtId="0">
      <sharedItems containsSemiMixedTypes="0" containsString="0" containsNumber="1" containsInteger="1" minValue="7815" maxValue="99909"/>
    </cacheField>
    <cacheField name="Phone" numFmtId="0">
      <sharedItems/>
    </cacheField>
    <cacheField name="Trip" numFmtId="0">
      <sharedItems count="13">
        <s v="San Juan"/>
        <s v="Miami"/>
        <s v="Montego Bay"/>
        <s v="Ft. Lauderdale"/>
        <s v="Punta Cana"/>
        <s v="Bahamas"/>
        <s v="Cancun"/>
        <s v="St. Lucia"/>
        <s v="Orlando"/>
        <s v="Jamaica"/>
        <s v="Aruba"/>
        <s v="New Orleans"/>
        <s v="Las Vegas"/>
      </sharedItems>
    </cacheField>
    <cacheField name="Date Booked" numFmtId="14">
      <sharedItems containsSemiMixedTypes="0" containsNonDate="0" containsDate="1" containsString="0" minDate="2015-02-02T00:00:00" maxDate="2015-03-06T00:00:00" count="28">
        <d v="2015-02-04T00:00:00"/>
        <d v="2015-02-21T00:00:00"/>
        <d v="2015-02-02T00:00:00"/>
        <d v="2015-02-15T00:00:00"/>
        <d v="2015-02-25T00:00:00"/>
        <d v="2015-03-02T00:00:00"/>
        <d v="2015-02-06T00:00:00"/>
        <d v="2015-02-26T00:00:00"/>
        <d v="2015-02-11T00:00:00"/>
        <d v="2015-02-14T00:00:00"/>
        <d v="2015-02-18T00:00:00"/>
        <d v="2015-02-28T00:00:00"/>
        <d v="2015-03-01T00:00:00"/>
        <d v="2015-02-19T00:00:00"/>
        <d v="2015-02-16T00:00:00"/>
        <d v="2015-02-12T00:00:00"/>
        <d v="2015-02-22T00:00:00"/>
        <d v="2015-03-05T00:00:00"/>
        <d v="2015-02-03T00:00:00"/>
        <d v="2015-02-24T00:00:00"/>
        <d v="2015-02-13T00:00:00"/>
        <d v="2015-02-20T00:00:00"/>
        <d v="2015-02-17T00:00:00"/>
        <d v="2015-02-27T00:00:00"/>
        <d v="2015-03-03T00:00:00"/>
        <d v="2015-02-08T00:00:00"/>
        <d v="2015-02-23T00:00:00"/>
        <d v="2015-03-04T00:00:00"/>
      </sharedItems>
      <fieldGroup par="12" base="7">
        <rangePr groupBy="days" startDate="2015-02-02T00:00:00" endDate="2015-03-06T00:00:00"/>
        <groupItems count="368">
          <s v="&lt;2/2/201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/6/2015"/>
        </groupItems>
      </fieldGroup>
    </cacheField>
    <cacheField name="Cost of Trip" numFmtId="44">
      <sharedItems containsSemiMixedTypes="0" containsString="0" containsNumber="1" containsInteger="1" minValue="322" maxValue="1335"/>
    </cacheField>
    <cacheField name="Discount" numFmtId="9">
      <sharedItems containsSemiMixedTypes="0" containsString="0" containsNumber="1" minValue="2.5000000000000001E-2" maxValue="0.15"/>
    </cacheField>
    <cacheField name="Total After Discount" numFmtId="44">
      <sharedItems containsSemiMixedTypes="0" containsString="0" containsNumber="1" minValue="273.7" maxValue="1234.875"/>
    </cacheField>
    <cacheField name="Points Earned" numFmtId="0">
      <sharedItems containsSemiMixedTypes="0" containsString="0" containsNumber="1" containsInteger="1" minValue="200" maxValue="1000"/>
    </cacheField>
    <cacheField name="Months" numFmtId="0" databaseField="0">
      <fieldGroup base="7">
        <rangePr groupBy="months" startDate="2015-02-02T00:00:00" endDate="2015-03-06T00:00:00"/>
        <groupItems count="14">
          <s v="&lt;2/2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6/20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s v="7647 Posuere Avenue"/>
    <s v="La Mesa"/>
    <s v="CA"/>
    <n v="92010"/>
    <s v="(775) 555-8369"/>
    <x v="0"/>
    <x v="0"/>
    <n v="592"/>
    <n v="0.05"/>
    <n v="562.4"/>
    <n v="400"/>
  </r>
  <r>
    <x v="1"/>
    <s v="2799 Sit Road"/>
    <s v="Miami Beach"/>
    <s v="FL"/>
    <n v="65819"/>
    <s v="(158) 555-4559"/>
    <x v="1"/>
    <x v="1"/>
    <n v="443"/>
    <n v="0.1"/>
    <n v="398.7"/>
    <n v="800"/>
  </r>
  <r>
    <x v="2"/>
    <s v="8407 In Street"/>
    <s v="La Mesa"/>
    <s v="CA"/>
    <n v="92010"/>
    <s v="(985) 555-3171"/>
    <x v="2"/>
    <x v="2"/>
    <n v="686"/>
    <n v="0.15"/>
    <n v="583.1"/>
    <n v="1000"/>
  </r>
  <r>
    <x v="3"/>
    <s v="7489 Nascetur Street"/>
    <s v="East Lansing"/>
    <s v="MT"/>
    <n v="85212"/>
    <s v="(243) 555-3356"/>
    <x v="3"/>
    <x v="3"/>
    <n v="454"/>
    <n v="0.05"/>
    <n v="431.3"/>
    <n v="400"/>
  </r>
  <r>
    <x v="3"/>
    <s v="7489 Nascetur Street"/>
    <s v="East Lansing"/>
    <s v="MT"/>
    <n v="85212"/>
    <s v="(243) 555-3356"/>
    <x v="4"/>
    <x v="4"/>
    <n v="693"/>
    <n v="0.05"/>
    <n v="658.35"/>
    <n v="400"/>
  </r>
  <r>
    <x v="4"/>
    <s v="5413 Arcu Avenue"/>
    <s v="New Haven"/>
    <s v="NY"/>
    <n v="24835"/>
    <s v="(106) 555-6536"/>
    <x v="5"/>
    <x v="5"/>
    <n v="698"/>
    <n v="7.4999999999999997E-2"/>
    <n v="645.65"/>
    <n v="600"/>
  </r>
  <r>
    <x v="5"/>
    <s v="2485 Fusce Street"/>
    <s v="Arroyo Grande"/>
    <s v="CA"/>
    <n v="93420"/>
    <s v="(349) 555-7159"/>
    <x v="6"/>
    <x v="2"/>
    <n v="716"/>
    <n v="7.4999999999999997E-2"/>
    <n v="662.3"/>
    <n v="600"/>
  </r>
  <r>
    <x v="6"/>
    <s v="9260 Ornare Street"/>
    <s v="Port Orford"/>
    <s v="ND"/>
    <n v="44758"/>
    <s v="(438) 555-5537"/>
    <x v="3"/>
    <x v="6"/>
    <n v="454"/>
    <n v="7.4999999999999997E-2"/>
    <n v="419.95"/>
    <n v="600"/>
  </r>
  <r>
    <x v="7"/>
    <s v="4340 Libero Street"/>
    <s v="Yigo"/>
    <s v="AK"/>
    <n v="79806"/>
    <s v="(604) 555-1745"/>
    <x v="7"/>
    <x v="7"/>
    <n v="689"/>
    <n v="0.1"/>
    <n v="620.1"/>
    <n v="800"/>
  </r>
  <r>
    <x v="8"/>
    <s v="3651 Sit Avenue"/>
    <s v="Port Orford"/>
    <s v="ND"/>
    <n v="44758"/>
    <s v="(618) 555-3241"/>
    <x v="5"/>
    <x v="8"/>
    <n v="698"/>
    <n v="2.5000000000000001E-2"/>
    <n v="680.55"/>
    <n v="200"/>
  </r>
  <r>
    <x v="9"/>
    <s v="8089 Nec Avenue"/>
    <s v="Hartford"/>
    <s v="AK"/>
    <n v="94076"/>
    <s v="(858) 555-8171"/>
    <x v="8"/>
    <x v="9"/>
    <n v="322"/>
    <n v="7.4999999999999997E-2"/>
    <n v="297.85000000000002"/>
    <n v="600"/>
  </r>
  <r>
    <x v="10"/>
    <s v="9835 Consectetuer Street"/>
    <s v="Plattsburgh"/>
    <s v="MO"/>
    <n v="35890"/>
    <s v="(864) 555-5493"/>
    <x v="1"/>
    <x v="8"/>
    <n v="443"/>
    <n v="0.05"/>
    <n v="420.85"/>
    <n v="400"/>
  </r>
  <r>
    <x v="11"/>
    <s v="7852 Non Road"/>
    <s v="Carrollton"/>
    <s v="LA"/>
    <n v="99909"/>
    <s v="(736) 555-5484"/>
    <x v="1"/>
    <x v="10"/>
    <n v="443"/>
    <n v="2.5000000000000001E-2"/>
    <n v="431.92500000000001"/>
    <n v="200"/>
  </r>
  <r>
    <x v="11"/>
    <s v="7852 Non Road"/>
    <s v="Carrollton"/>
    <s v="LA"/>
    <n v="99909"/>
    <s v="(736) 555-5484"/>
    <x v="7"/>
    <x v="11"/>
    <n v="689"/>
    <n v="2.5000000000000001E-2"/>
    <n v="671.77499999999998"/>
    <n v="200"/>
  </r>
  <r>
    <x v="12"/>
    <s v="9578 Proin Street"/>
    <s v="Malden"/>
    <s v="AK"/>
    <n v="40510"/>
    <s v="(106) 555-5457"/>
    <x v="9"/>
    <x v="0"/>
    <n v="748"/>
    <n v="7.4999999999999997E-2"/>
    <n v="691.9"/>
    <n v="600"/>
  </r>
  <r>
    <x v="13"/>
    <s v="PO Box 875, 708 Suspendisse Street"/>
    <s v="Potomac"/>
    <s v="MD"/>
    <n v="20854"/>
    <s v="(498) 555-9210"/>
    <x v="10"/>
    <x v="2"/>
    <n v="822"/>
    <n v="2.5000000000000001E-2"/>
    <n v="801.45"/>
    <n v="200"/>
  </r>
  <r>
    <x v="14"/>
    <s v="7516 Tempus Avenue"/>
    <s v="Egg Harbor"/>
    <s v="DC"/>
    <n v="34923"/>
    <s v="(303) 555-8937"/>
    <x v="9"/>
    <x v="10"/>
    <n v="748"/>
    <n v="7.4999999999999997E-2"/>
    <n v="691.9"/>
    <n v="600"/>
  </r>
  <r>
    <x v="14"/>
    <s v="7516 Tempus Avenue"/>
    <s v="Egg Harbor"/>
    <s v="DC"/>
    <n v="34923"/>
    <s v="(303) 555-8937"/>
    <x v="3"/>
    <x v="12"/>
    <n v="454"/>
    <n v="7.4999999999999997E-2"/>
    <n v="419.95"/>
    <n v="600"/>
  </r>
  <r>
    <x v="15"/>
    <s v="PO Box 915, 5095 Egestas Street"/>
    <s v="Roanoke"/>
    <s v="PA"/>
    <n v="24758"/>
    <s v="(719) 555-7341"/>
    <x v="5"/>
    <x v="13"/>
    <n v="698"/>
    <n v="0.05"/>
    <n v="663.1"/>
    <n v="400"/>
  </r>
  <r>
    <x v="15"/>
    <s v="PO Box 915, 5095 Egestas Street"/>
    <s v="Roanoke"/>
    <s v="PA"/>
    <n v="24758"/>
    <s v="(719) 555-7341"/>
    <x v="3"/>
    <x v="1"/>
    <n v="454"/>
    <n v="0.05"/>
    <n v="431.3"/>
    <n v="400"/>
  </r>
  <r>
    <x v="15"/>
    <s v="PO Box 915, 5095 Egestas Street"/>
    <s v="Roanoke"/>
    <s v="PA"/>
    <n v="24758"/>
    <s v="(719) 555-7341"/>
    <x v="5"/>
    <x v="12"/>
    <n v="698"/>
    <n v="0.05"/>
    <n v="663.1"/>
    <n v="400"/>
  </r>
  <r>
    <x v="16"/>
    <s v="9206 Nunc Avenue"/>
    <s v="Port Orford"/>
    <s v="ND"/>
    <n v="44758"/>
    <s v="(295) 555-8865"/>
    <x v="11"/>
    <x v="14"/>
    <n v="374"/>
    <n v="0.15"/>
    <n v="317.89999999999998"/>
    <n v="1000"/>
  </r>
  <r>
    <x v="17"/>
    <s v="8497 Et Street"/>
    <s v="Cranbury"/>
    <s v="NJ"/>
    <n v="7815"/>
    <s v="(662) 555-0681"/>
    <x v="0"/>
    <x v="15"/>
    <n v="592"/>
    <n v="0.15"/>
    <n v="503.2"/>
    <n v="1000"/>
  </r>
  <r>
    <x v="18"/>
    <s v="9373 Ut Street"/>
    <s v="Philadelphia"/>
    <s v="CA"/>
    <n v="66550"/>
    <s v="(468) 555-7239"/>
    <x v="5"/>
    <x v="16"/>
    <n v="698"/>
    <n v="0.15"/>
    <n v="593.29999999999995"/>
    <n v="1000"/>
  </r>
  <r>
    <x v="19"/>
    <s v="PO Box 851, 9751 Nunc Avenue"/>
    <s v="Natchez"/>
    <s v="MT"/>
    <n v="64209"/>
    <s v="(422) 555-2446"/>
    <x v="1"/>
    <x v="7"/>
    <n v="443"/>
    <n v="0.15"/>
    <n v="376.55"/>
    <n v="1000"/>
  </r>
  <r>
    <x v="20"/>
    <s v="2755 At Avenue"/>
    <s v="Sedalia"/>
    <s v="NH"/>
    <n v="54911"/>
    <s v="(340) 555-4381"/>
    <x v="12"/>
    <x v="1"/>
    <n v="1335"/>
    <n v="0.1"/>
    <n v="1201.5"/>
    <n v="800"/>
  </r>
  <r>
    <x v="20"/>
    <s v="2755 At Avenue"/>
    <s v="Sedalia"/>
    <s v="NH"/>
    <n v="54911"/>
    <s v="(340) 555-4381"/>
    <x v="4"/>
    <x v="17"/>
    <n v="693"/>
    <n v="0.1"/>
    <n v="623.70000000000005"/>
    <n v="800"/>
  </r>
  <r>
    <x v="21"/>
    <s v="PO Box 832, 3751 Donec Avenue"/>
    <s v="La Mesa"/>
    <s v="CA"/>
    <n v="92010"/>
    <s v="(204) 555-0004"/>
    <x v="4"/>
    <x v="18"/>
    <n v="693"/>
    <n v="7.4999999999999997E-2"/>
    <n v="641.02499999999998"/>
    <n v="600"/>
  </r>
  <r>
    <x v="22"/>
    <s v="1587 Donec Road"/>
    <s v="San Luis"/>
    <s v="AZ"/>
    <n v="85350"/>
    <s v="(197) 555-8466"/>
    <x v="8"/>
    <x v="2"/>
    <n v="322"/>
    <n v="0.15"/>
    <n v="273.7"/>
    <n v="1000"/>
  </r>
  <r>
    <x v="23"/>
    <s v="4905 Aliquam Road"/>
    <s v="Midland"/>
    <s v="IN"/>
    <n v="63640"/>
    <s v="(487) 555-3706"/>
    <x v="12"/>
    <x v="1"/>
    <n v="1335"/>
    <n v="0.1"/>
    <n v="1201.5"/>
    <n v="800"/>
  </r>
  <r>
    <x v="23"/>
    <s v="4905 Aliquam Road"/>
    <s v="Midland"/>
    <s v="IN"/>
    <n v="63640"/>
    <s v="(487) 555-3706"/>
    <x v="8"/>
    <x v="17"/>
    <n v="322"/>
    <n v="0.1"/>
    <n v="289.8"/>
    <n v="800"/>
  </r>
  <r>
    <x v="24"/>
    <s v="2139 Ut Avenue"/>
    <s v="Salem"/>
    <s v="WA"/>
    <n v="85028"/>
    <s v="(810) 555-2599"/>
    <x v="8"/>
    <x v="3"/>
    <n v="322"/>
    <n v="7.4999999999999997E-2"/>
    <n v="297.85000000000002"/>
    <n v="600"/>
  </r>
  <r>
    <x v="24"/>
    <s v="2139 Ut Avenue"/>
    <s v="Salem"/>
    <s v="WA"/>
    <n v="85028"/>
    <s v="(810) 555-2599"/>
    <x v="0"/>
    <x v="19"/>
    <n v="592"/>
    <n v="7.4999999999999997E-2"/>
    <n v="547.6"/>
    <n v="600"/>
  </r>
  <r>
    <x v="25"/>
    <s v="9861 Pede Road"/>
    <s v="El Monte"/>
    <s v="ME"/>
    <n v="88699"/>
    <s v="(589) 555-5036"/>
    <x v="5"/>
    <x v="0"/>
    <n v="698"/>
    <n v="0.05"/>
    <n v="663.1"/>
    <n v="400"/>
  </r>
  <r>
    <x v="26"/>
    <s v="5773 Enim Avenue"/>
    <s v="Santa Ana"/>
    <s v="FL"/>
    <n v="43129"/>
    <s v="(425) 555-9714"/>
    <x v="1"/>
    <x v="5"/>
    <n v="443"/>
    <n v="2.5000000000000001E-2"/>
    <n v="431.92500000000001"/>
    <n v="200"/>
  </r>
  <r>
    <x v="27"/>
    <s v="6376 Dictum Avenue"/>
    <s v="Oneida"/>
    <s v="AK"/>
    <n v="92537"/>
    <s v="(726) 555-9894"/>
    <x v="8"/>
    <x v="16"/>
    <n v="322"/>
    <n v="0.1"/>
    <n v="289.8"/>
    <n v="800"/>
  </r>
  <r>
    <x v="28"/>
    <s v="567 N 53rd Street"/>
    <s v="Santa Ana"/>
    <s v="HI"/>
    <n v="57352"/>
    <s v="(322) 555-0942"/>
    <x v="3"/>
    <x v="5"/>
    <n v="454"/>
    <n v="2.5000000000000001E-2"/>
    <n v="442.65"/>
    <n v="200"/>
  </r>
  <r>
    <x v="29"/>
    <s v="480 Eros Avenue"/>
    <s v="Sandiston"/>
    <s v="OH"/>
    <n v="44301"/>
    <s v="(161) 555-0479"/>
    <x v="11"/>
    <x v="18"/>
    <n v="374"/>
    <n v="0.05"/>
    <n v="355.3"/>
    <n v="400"/>
  </r>
  <r>
    <x v="29"/>
    <s v="480 Eros Avenue"/>
    <s v="Sandiston"/>
    <s v="OH"/>
    <n v="44301"/>
    <s v="(161) 555-0479"/>
    <x v="8"/>
    <x v="20"/>
    <n v="322"/>
    <n v="0.05"/>
    <n v="305.89999999999998"/>
    <n v="400"/>
  </r>
  <r>
    <x v="30"/>
    <s v="936 Aenean Road"/>
    <s v="La Habra"/>
    <s v="DE"/>
    <n v="23616"/>
    <s v="(607) 555-4907"/>
    <x v="7"/>
    <x v="21"/>
    <n v="689"/>
    <n v="2.5000000000000001E-2"/>
    <n v="671.77499999999998"/>
    <n v="200"/>
  </r>
  <r>
    <x v="31"/>
    <s v="5220 Diam Avenue"/>
    <s v="Lima"/>
    <s v="DE"/>
    <n v="48220"/>
    <s v="(941) 555-6917"/>
    <x v="2"/>
    <x v="3"/>
    <n v="686"/>
    <n v="2.5000000000000001E-2"/>
    <n v="668.85"/>
    <n v="200"/>
  </r>
  <r>
    <x v="32"/>
    <s v="1948 Cras Street"/>
    <s v="Eufaula"/>
    <s v="ME"/>
    <n v="83274"/>
    <s v="(804) 555-8230"/>
    <x v="0"/>
    <x v="22"/>
    <n v="592"/>
    <n v="0.15"/>
    <n v="503.2"/>
    <n v="1000"/>
  </r>
  <r>
    <x v="32"/>
    <s v="1948 Cras Street"/>
    <s v="Eufaula"/>
    <s v="ME"/>
    <n v="83274"/>
    <s v="(804) 555-8230"/>
    <x v="1"/>
    <x v="23"/>
    <n v="443"/>
    <n v="0.15"/>
    <n v="376.55"/>
    <n v="1000"/>
  </r>
  <r>
    <x v="33"/>
    <s v="5730 Donec Avenue"/>
    <s v="Kent"/>
    <s v="NH"/>
    <n v="71250"/>
    <s v="(938) 555-0103"/>
    <x v="1"/>
    <x v="0"/>
    <n v="443"/>
    <n v="0.15"/>
    <n v="376.55"/>
    <n v="1000"/>
  </r>
  <r>
    <x v="34"/>
    <s v="321 Bolivar Lane"/>
    <s v="Albuquerque"/>
    <s v="PA"/>
    <n v="27771"/>
    <s v="(949) 555-7788"/>
    <x v="4"/>
    <x v="24"/>
    <n v="693"/>
    <n v="0.15"/>
    <n v="589.04999999999995"/>
    <n v="1000"/>
  </r>
  <r>
    <x v="35"/>
    <s v="6308 Scelerisque Street"/>
    <s v="Lubbock"/>
    <s v="IN"/>
    <n v="18395"/>
    <s v="(226) 555-5581"/>
    <x v="12"/>
    <x v="25"/>
    <n v="1335"/>
    <n v="7.4999999999999997E-2"/>
    <n v="1234.875"/>
    <n v="600"/>
  </r>
  <r>
    <x v="36"/>
    <s v="8071 Sit Avenue"/>
    <s v="West Palm Beach"/>
    <s v="AZ"/>
    <n v="40865"/>
    <s v="(128) 555-3895"/>
    <x v="12"/>
    <x v="8"/>
    <n v="1335"/>
    <n v="7.4999999999999997E-2"/>
    <n v="1234.875"/>
    <n v="600"/>
  </r>
  <r>
    <x v="37"/>
    <s v="4449 Mus Street"/>
    <s v="Laughlin"/>
    <s v="DC"/>
    <n v="88614"/>
    <s v="(884) 555-2389"/>
    <x v="5"/>
    <x v="8"/>
    <n v="698"/>
    <n v="2.5000000000000001E-2"/>
    <n v="680.55"/>
    <n v="200"/>
  </r>
  <r>
    <x v="38"/>
    <s v="9686 Lectus Avenue"/>
    <s v="Christiansted"/>
    <s v="NE"/>
    <n v="33026"/>
    <s v="(739) 555-0847"/>
    <x v="3"/>
    <x v="3"/>
    <n v="454"/>
    <n v="7.4999999999999997E-2"/>
    <n v="419.95"/>
    <n v="600"/>
  </r>
  <r>
    <x v="38"/>
    <s v="9686 Lectus Avenue"/>
    <s v="Christiansted"/>
    <s v="NE"/>
    <n v="33026"/>
    <s v="(739) 555-0847"/>
    <x v="10"/>
    <x v="26"/>
    <n v="822"/>
    <n v="7.4999999999999997E-2"/>
    <n v="760.35"/>
    <n v="600"/>
  </r>
  <r>
    <x v="39"/>
    <s v="783 W Point Drive"/>
    <s v="Pueblo"/>
    <s v="VT"/>
    <n v="69794"/>
    <s v="(871) 555-3787"/>
    <x v="7"/>
    <x v="27"/>
    <n v="689"/>
    <n v="0.05"/>
    <n v="654.54999999999995"/>
    <n v="400"/>
  </r>
  <r>
    <x v="40"/>
    <s v="9224 Donec Street"/>
    <s v="Ann Arbor"/>
    <s v="MI"/>
    <n v="48104"/>
    <s v="(390) 555-8522"/>
    <x v="5"/>
    <x v="8"/>
    <n v="698"/>
    <n v="0.05"/>
    <n v="663.1"/>
    <n v="400"/>
  </r>
  <r>
    <x v="41"/>
    <s v="6874 Penatibus Road"/>
    <s v="Eufaula"/>
    <s v="DC"/>
    <n v="55257"/>
    <s v="(734) 555-5684"/>
    <x v="7"/>
    <x v="6"/>
    <n v="689"/>
    <n v="7.4999999999999997E-2"/>
    <n v="637.32500000000005"/>
    <n v="600"/>
  </r>
  <r>
    <x v="42"/>
    <s v="5880 Quam Street"/>
    <s v="Palo Alto"/>
    <s v="WA"/>
    <n v="82071"/>
    <s v="(489) 555-6997"/>
    <x v="10"/>
    <x v="9"/>
    <n v="822"/>
    <n v="0.15"/>
    <n v="698.7"/>
    <n v="1000"/>
  </r>
  <r>
    <x v="43"/>
    <s v="6564 Sem Avenue"/>
    <s v="Frankfort"/>
    <s v="NY"/>
    <n v="55830"/>
    <s v="(495) 555-5210"/>
    <x v="4"/>
    <x v="14"/>
    <n v="693"/>
    <n v="2.5000000000000001E-2"/>
    <n v="675.67499999999995"/>
    <n v="200"/>
  </r>
  <r>
    <x v="43"/>
    <s v="6564 Sem Avenue"/>
    <s v="Frankfort"/>
    <s v="NY"/>
    <n v="55830"/>
    <s v="(495) 555-5210"/>
    <x v="8"/>
    <x v="23"/>
    <n v="322"/>
    <n v="2.5000000000000001E-2"/>
    <n v="313.95"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4:E41" firstHeaderRow="1" firstDataRow="2" firstDataCol="1"/>
  <pivotFields count="13"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showAll="0"/>
    <pivotField axis="axisCol" multipleItemSelectionAllowed="1" showAll="0">
      <items count="14">
        <item h="1" x="10"/>
        <item h="1" x="5"/>
        <item h="1" x="6"/>
        <item x="3"/>
        <item h="1" x="9"/>
        <item h="1" x="12"/>
        <item x="1"/>
        <item h="1" x="2"/>
        <item h="1" x="11"/>
        <item x="8"/>
        <item h="1" x="4"/>
        <item h="1" x="0"/>
        <item h="1" x="7"/>
        <item t="default"/>
      </items>
    </pivotField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44" showAll="0"/>
    <pivotField numFmtId="9" showAll="0"/>
    <pivotField dataField="1" numFmtId="44" showAll="0"/>
    <pivotField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7"/>
    <field x="0"/>
  </rowFields>
  <rowItems count="36">
    <i>
      <x v="33"/>
    </i>
    <i r="1">
      <x v="22"/>
    </i>
    <i>
      <x v="35"/>
    </i>
    <i r="1">
      <x v="33"/>
    </i>
    <i>
      <x v="37"/>
    </i>
    <i r="1">
      <x v="6"/>
    </i>
    <i>
      <x v="42"/>
    </i>
    <i r="1">
      <x v="10"/>
    </i>
    <i>
      <x v="44"/>
    </i>
    <i r="1">
      <x v="29"/>
    </i>
    <i>
      <x v="45"/>
    </i>
    <i r="1">
      <x v="9"/>
    </i>
    <i>
      <x v="46"/>
    </i>
    <i r="1">
      <x v="3"/>
    </i>
    <i r="1">
      <x v="24"/>
    </i>
    <i r="1">
      <x v="38"/>
    </i>
    <i>
      <x v="49"/>
    </i>
    <i r="1">
      <x v="11"/>
    </i>
    <i>
      <x v="52"/>
    </i>
    <i r="1">
      <x v="1"/>
    </i>
    <i r="1">
      <x v="15"/>
    </i>
    <i>
      <x v="53"/>
    </i>
    <i r="1">
      <x v="27"/>
    </i>
    <i>
      <x v="57"/>
    </i>
    <i r="1">
      <x v="19"/>
    </i>
    <i>
      <x v="58"/>
    </i>
    <i r="1">
      <x v="32"/>
    </i>
    <i r="1">
      <x v="43"/>
    </i>
    <i>
      <x v="61"/>
    </i>
    <i r="1">
      <x v="14"/>
    </i>
    <i>
      <x v="62"/>
    </i>
    <i r="1">
      <x v="26"/>
    </i>
    <i r="1">
      <x v="28"/>
    </i>
    <i>
      <x v="65"/>
    </i>
    <i r="1">
      <x v="23"/>
    </i>
    <i t="grand">
      <x/>
    </i>
  </rowItems>
  <colFields count="1">
    <field x="6"/>
  </colFields>
  <colItems count="4">
    <i>
      <x v="3"/>
    </i>
    <i>
      <x v="6"/>
    </i>
    <i>
      <x v="9"/>
    </i>
    <i t="grand">
      <x/>
    </i>
  </colItems>
  <dataFields count="1">
    <dataField name="Sum of Total After Discount" fld="10" baseField="0" baseItem="0" numFmtId="44"/>
  </dataFields>
  <formats count="1">
    <format dxfId="40">
      <pivotArea outline="0" collapsedLevelsAreSubtotals="1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0"/>
  <sheetViews>
    <sheetView workbookViewId="0">
      <selection activeCell="O9" sqref="O9"/>
    </sheetView>
  </sheetViews>
  <sheetFormatPr defaultRowHeight="15" x14ac:dyDescent="0.25"/>
  <cols>
    <col min="1" max="1" width="14" bestFit="1" customWidth="1"/>
    <col min="2" max="2" width="11.42578125" bestFit="1" customWidth="1"/>
    <col min="3" max="3" width="10.7109375" bestFit="1" customWidth="1"/>
    <col min="4" max="4" width="23.5703125" bestFit="1" customWidth="1"/>
    <col min="5" max="5" width="17" bestFit="1" customWidth="1"/>
    <col min="6" max="6" width="5.5703125" bestFit="1" customWidth="1"/>
    <col min="7" max="7" width="8.7109375" bestFit="1" customWidth="1"/>
    <col min="8" max="8" width="13.7109375" bestFit="1" customWidth="1"/>
    <col min="9" max="9" width="11" bestFit="1" customWidth="1"/>
    <col min="11" max="11" width="17.85546875" bestFit="1" customWidth="1"/>
  </cols>
  <sheetData>
    <row r="1" spans="1:11" x14ac:dyDescent="0.25">
      <c r="A1" s="30" t="s">
        <v>482</v>
      </c>
      <c r="B1" s="31" t="s">
        <v>0</v>
      </c>
      <c r="C1" s="31" t="s">
        <v>1</v>
      </c>
      <c r="D1" s="32" t="s">
        <v>2</v>
      </c>
      <c r="E1" s="32" t="s">
        <v>3</v>
      </c>
      <c r="F1" s="32" t="s">
        <v>4</v>
      </c>
      <c r="G1" s="33" t="s">
        <v>5</v>
      </c>
      <c r="H1" s="32" t="s">
        <v>385</v>
      </c>
      <c r="I1" s="34" t="s">
        <v>541</v>
      </c>
      <c r="J1" s="31" t="s">
        <v>585</v>
      </c>
      <c r="K1" s="35" t="s">
        <v>610</v>
      </c>
    </row>
    <row r="2" spans="1:11" x14ac:dyDescent="0.25">
      <c r="A2" s="57"/>
      <c r="B2" s="82"/>
      <c r="C2" s="82"/>
      <c r="D2" s="82"/>
      <c r="E2" s="82"/>
      <c r="F2" s="82"/>
      <c r="G2" s="82"/>
      <c r="H2" s="82"/>
      <c r="I2" s="82"/>
      <c r="J2" s="82"/>
      <c r="K2" s="58"/>
    </row>
    <row r="3" spans="1:1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6"/>
    </row>
    <row r="4" spans="1:11" x14ac:dyDescent="0.25">
      <c r="A4" s="24" t="s">
        <v>581</v>
      </c>
      <c r="B4" s="29">
        <f>MAX(I8:I94)</f>
        <v>9821</v>
      </c>
      <c r="C4" s="22"/>
      <c r="D4" s="24" t="s">
        <v>578</v>
      </c>
      <c r="E4" s="25">
        <f>COUNTA(A8:A94)</f>
        <v>87</v>
      </c>
      <c r="F4" s="42"/>
      <c r="G4" s="42"/>
      <c r="H4" s="42"/>
      <c r="I4" s="42"/>
      <c r="J4" s="42"/>
      <c r="K4" s="46"/>
    </row>
    <row r="5" spans="1:11" x14ac:dyDescent="0.25">
      <c r="A5" s="24" t="s">
        <v>579</v>
      </c>
      <c r="B5" s="29">
        <f>AVERAGE(I8:I94)</f>
        <v>4928.5517241379312</v>
      </c>
      <c r="C5" s="22"/>
      <c r="D5" s="24" t="s">
        <v>541</v>
      </c>
      <c r="E5" s="29">
        <f>SUM(I8:I94)</f>
        <v>428784</v>
      </c>
      <c r="F5" s="42"/>
      <c r="G5" s="42"/>
      <c r="H5" s="42"/>
      <c r="I5" s="42"/>
      <c r="J5" s="42"/>
      <c r="K5" s="46"/>
    </row>
    <row r="6" spans="1:1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6"/>
    </row>
    <row r="7" spans="1:1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6"/>
    </row>
    <row r="8" spans="1:11" x14ac:dyDescent="0.25">
      <c r="A8" s="36" t="s">
        <v>342</v>
      </c>
      <c r="B8" s="37" t="s">
        <v>165</v>
      </c>
      <c r="C8" s="37" t="s">
        <v>166</v>
      </c>
      <c r="D8" s="37" t="s">
        <v>594</v>
      </c>
      <c r="E8" s="37" t="s">
        <v>30</v>
      </c>
      <c r="F8" s="37" t="s">
        <v>167</v>
      </c>
      <c r="G8" s="38">
        <v>62020</v>
      </c>
      <c r="H8" s="39" t="s">
        <v>441</v>
      </c>
      <c r="I8" s="40">
        <v>8722</v>
      </c>
      <c r="J8" s="39" t="s">
        <v>572</v>
      </c>
      <c r="K8" s="47">
        <f t="shared" ref="K8:K39" si="0">IF(I8&lt;=2000,200,IF(AND(I8&gt;2000,I8&lt;4000),400,IF(AND(I8&gt;=4000,I8&lt;6000),600,IF(AND(I8&gt;=6000,I8&lt;8000),800, 1000))))</f>
        <v>1000</v>
      </c>
    </row>
    <row r="9" spans="1:11" x14ac:dyDescent="0.25">
      <c r="A9" s="41" t="s">
        <v>311</v>
      </c>
      <c r="B9" s="42" t="s">
        <v>62</v>
      </c>
      <c r="C9" s="42" t="s">
        <v>63</v>
      </c>
      <c r="D9" s="42" t="s">
        <v>387</v>
      </c>
      <c r="E9" s="42" t="s">
        <v>64</v>
      </c>
      <c r="F9" s="42" t="s">
        <v>65</v>
      </c>
      <c r="G9" s="43">
        <v>72490</v>
      </c>
      <c r="H9" s="44" t="s">
        <v>410</v>
      </c>
      <c r="I9" s="45">
        <v>9544</v>
      </c>
      <c r="J9" s="44" t="s">
        <v>572</v>
      </c>
      <c r="K9" s="46">
        <f t="shared" si="0"/>
        <v>1000</v>
      </c>
    </row>
    <row r="10" spans="1:11" x14ac:dyDescent="0.25">
      <c r="A10" s="36" t="s">
        <v>336</v>
      </c>
      <c r="B10" s="37" t="s">
        <v>147</v>
      </c>
      <c r="C10" s="37" t="s">
        <v>66</v>
      </c>
      <c r="D10" s="37" t="s">
        <v>512</v>
      </c>
      <c r="E10" s="37" t="s">
        <v>149</v>
      </c>
      <c r="F10" s="37" t="s">
        <v>83</v>
      </c>
      <c r="G10" s="38">
        <v>18878</v>
      </c>
      <c r="H10" s="39" t="s">
        <v>435</v>
      </c>
      <c r="I10" s="40">
        <v>5027</v>
      </c>
      <c r="J10" s="39" t="s">
        <v>574</v>
      </c>
      <c r="K10" s="47">
        <f t="shared" si="0"/>
        <v>600</v>
      </c>
    </row>
    <row r="11" spans="1:11" hidden="1" x14ac:dyDescent="0.25">
      <c r="A11" s="41" t="s">
        <v>323</v>
      </c>
      <c r="B11" s="42" t="s">
        <v>100</v>
      </c>
      <c r="C11" s="42" t="s">
        <v>101</v>
      </c>
      <c r="D11" s="42" t="s">
        <v>516</v>
      </c>
      <c r="E11" s="42" t="s">
        <v>103</v>
      </c>
      <c r="F11" s="42" t="s">
        <v>48</v>
      </c>
      <c r="G11" s="43">
        <v>22070</v>
      </c>
      <c r="H11" s="44" t="s">
        <v>422</v>
      </c>
      <c r="I11" s="45">
        <v>4502</v>
      </c>
      <c r="J11" s="44" t="s">
        <v>576</v>
      </c>
      <c r="K11" s="46">
        <f t="shared" si="0"/>
        <v>600</v>
      </c>
    </row>
    <row r="12" spans="1:11" hidden="1" x14ac:dyDescent="0.25">
      <c r="A12" s="36" t="s">
        <v>314</v>
      </c>
      <c r="B12" s="37" t="s">
        <v>71</v>
      </c>
      <c r="C12" s="37" t="s">
        <v>72</v>
      </c>
      <c r="D12" s="37" t="s">
        <v>502</v>
      </c>
      <c r="E12" s="37" t="s">
        <v>27</v>
      </c>
      <c r="F12" s="37" t="s">
        <v>13</v>
      </c>
      <c r="G12" s="38">
        <v>92010</v>
      </c>
      <c r="H12" s="39" t="s">
        <v>413</v>
      </c>
      <c r="I12" s="40">
        <v>2576</v>
      </c>
      <c r="J12" s="39" t="s">
        <v>572</v>
      </c>
      <c r="K12" s="47">
        <f t="shared" si="0"/>
        <v>400</v>
      </c>
    </row>
    <row r="13" spans="1:11" x14ac:dyDescent="0.25">
      <c r="A13" s="41" t="s">
        <v>375</v>
      </c>
      <c r="B13" s="42" t="s">
        <v>275</v>
      </c>
      <c r="C13" s="42" t="s">
        <v>276</v>
      </c>
      <c r="D13" s="42" t="s">
        <v>495</v>
      </c>
      <c r="E13" s="42" t="s">
        <v>277</v>
      </c>
      <c r="F13" s="42" t="s">
        <v>132</v>
      </c>
      <c r="G13" s="43">
        <v>65819</v>
      </c>
      <c r="H13" s="44" t="s">
        <v>474</v>
      </c>
      <c r="I13" s="45">
        <v>6287</v>
      </c>
      <c r="J13" s="44" t="s">
        <v>574</v>
      </c>
      <c r="K13" s="46">
        <f t="shared" si="0"/>
        <v>800</v>
      </c>
    </row>
    <row r="14" spans="1:11" x14ac:dyDescent="0.25">
      <c r="A14" s="41" t="s">
        <v>307</v>
      </c>
      <c r="B14" s="42" t="s">
        <v>383</v>
      </c>
      <c r="C14" s="42" t="s">
        <v>384</v>
      </c>
      <c r="D14" s="42" t="s">
        <v>489</v>
      </c>
      <c r="E14" s="42" t="s">
        <v>27</v>
      </c>
      <c r="F14" s="42" t="s">
        <v>13</v>
      </c>
      <c r="G14" s="43">
        <v>92010</v>
      </c>
      <c r="H14" s="44" t="s">
        <v>406</v>
      </c>
      <c r="I14" s="45">
        <v>8342</v>
      </c>
      <c r="J14" s="44" t="s">
        <v>574</v>
      </c>
      <c r="K14" s="46">
        <f t="shared" si="0"/>
        <v>1000</v>
      </c>
    </row>
    <row r="15" spans="1:11" hidden="1" x14ac:dyDescent="0.25">
      <c r="A15" s="41" t="s">
        <v>349</v>
      </c>
      <c r="B15" s="42" t="s">
        <v>186</v>
      </c>
      <c r="C15" s="42" t="s">
        <v>187</v>
      </c>
      <c r="D15" s="42" t="s">
        <v>504</v>
      </c>
      <c r="E15" s="42" t="s">
        <v>188</v>
      </c>
      <c r="F15" s="42" t="s">
        <v>189</v>
      </c>
      <c r="G15" s="43">
        <v>85212</v>
      </c>
      <c r="H15" s="44" t="s">
        <v>448</v>
      </c>
      <c r="I15" s="45">
        <v>3433</v>
      </c>
      <c r="J15" s="44" t="s">
        <v>574</v>
      </c>
      <c r="K15" s="46">
        <f t="shared" si="0"/>
        <v>400</v>
      </c>
    </row>
    <row r="16" spans="1:11" x14ac:dyDescent="0.25">
      <c r="A16" s="41" t="s">
        <v>379</v>
      </c>
      <c r="B16" s="42" t="s">
        <v>287</v>
      </c>
      <c r="C16" s="42" t="s">
        <v>288</v>
      </c>
      <c r="D16" s="42" t="s">
        <v>492</v>
      </c>
      <c r="E16" s="42" t="s">
        <v>289</v>
      </c>
      <c r="F16" s="42" t="s">
        <v>44</v>
      </c>
      <c r="G16" s="43">
        <v>24835</v>
      </c>
      <c r="H16" s="44" t="s">
        <v>478</v>
      </c>
      <c r="I16" s="45">
        <v>5201</v>
      </c>
      <c r="J16" s="44" t="s">
        <v>572</v>
      </c>
      <c r="K16" s="46">
        <f t="shared" si="0"/>
        <v>600</v>
      </c>
    </row>
    <row r="17" spans="1:11" hidden="1" x14ac:dyDescent="0.25">
      <c r="A17" s="41" t="s">
        <v>331</v>
      </c>
      <c r="B17" s="42" t="s">
        <v>128</v>
      </c>
      <c r="C17" s="42" t="s">
        <v>129</v>
      </c>
      <c r="D17" s="42" t="s">
        <v>135</v>
      </c>
      <c r="E17" s="42" t="s">
        <v>131</v>
      </c>
      <c r="F17" s="42" t="s">
        <v>132</v>
      </c>
      <c r="G17" s="43">
        <v>23698</v>
      </c>
      <c r="H17" s="44" t="s">
        <v>430</v>
      </c>
      <c r="I17" s="45">
        <v>4643</v>
      </c>
      <c r="J17" s="44" t="s">
        <v>572</v>
      </c>
      <c r="K17" s="46">
        <f t="shared" si="0"/>
        <v>600</v>
      </c>
    </row>
    <row r="18" spans="1:11" x14ac:dyDescent="0.25">
      <c r="A18" s="41" t="s">
        <v>301</v>
      </c>
      <c r="B18" s="42" t="s">
        <v>25</v>
      </c>
      <c r="C18" s="42" t="s">
        <v>26</v>
      </c>
      <c r="D18" s="42" t="s">
        <v>531</v>
      </c>
      <c r="E18" s="42" t="s">
        <v>27</v>
      </c>
      <c r="F18" s="42" t="s">
        <v>13</v>
      </c>
      <c r="G18" s="43">
        <v>92010</v>
      </c>
      <c r="H18" s="44" t="s">
        <v>400</v>
      </c>
      <c r="I18" s="45">
        <v>6986</v>
      </c>
      <c r="J18" s="44" t="s">
        <v>576</v>
      </c>
      <c r="K18" s="46">
        <f t="shared" si="0"/>
        <v>800</v>
      </c>
    </row>
    <row r="19" spans="1:11" hidden="1" x14ac:dyDescent="0.25">
      <c r="A19" s="36" t="s">
        <v>312</v>
      </c>
      <c r="B19" s="37" t="s">
        <v>66</v>
      </c>
      <c r="C19" s="37" t="s">
        <v>67</v>
      </c>
      <c r="D19" s="37" t="s">
        <v>606</v>
      </c>
      <c r="E19" s="37" t="s">
        <v>68</v>
      </c>
      <c r="F19" s="37" t="s">
        <v>44</v>
      </c>
      <c r="G19" s="38">
        <v>49211</v>
      </c>
      <c r="H19" s="39" t="s">
        <v>411</v>
      </c>
      <c r="I19" s="40">
        <v>1946</v>
      </c>
      <c r="J19" s="39" t="s">
        <v>576</v>
      </c>
      <c r="K19" s="47">
        <f t="shared" si="0"/>
        <v>200</v>
      </c>
    </row>
    <row r="20" spans="1:11" x14ac:dyDescent="0.25">
      <c r="A20" s="41" t="s">
        <v>297</v>
      </c>
      <c r="B20" s="42" t="s">
        <v>10</v>
      </c>
      <c r="C20" s="42" t="s">
        <v>11</v>
      </c>
      <c r="D20" s="42" t="s">
        <v>386</v>
      </c>
      <c r="E20" s="42" t="s">
        <v>12</v>
      </c>
      <c r="F20" s="42" t="s">
        <v>13</v>
      </c>
      <c r="G20" s="43">
        <v>93420</v>
      </c>
      <c r="H20" s="44" t="s">
        <v>396</v>
      </c>
      <c r="I20" s="45">
        <v>5227</v>
      </c>
      <c r="J20" s="44" t="s">
        <v>574</v>
      </c>
      <c r="K20" s="46">
        <f t="shared" si="0"/>
        <v>600</v>
      </c>
    </row>
    <row r="21" spans="1:11" hidden="1" x14ac:dyDescent="0.25">
      <c r="A21" s="41" t="s">
        <v>337</v>
      </c>
      <c r="B21" s="42" t="s">
        <v>150</v>
      </c>
      <c r="C21" s="42" t="s">
        <v>151</v>
      </c>
      <c r="D21" s="42" t="s">
        <v>508</v>
      </c>
      <c r="E21" s="42" t="s">
        <v>206</v>
      </c>
      <c r="F21" s="42" t="s">
        <v>207</v>
      </c>
      <c r="G21" s="43">
        <v>44758</v>
      </c>
      <c r="H21" s="44" t="s">
        <v>436</v>
      </c>
      <c r="I21" s="45">
        <v>4584</v>
      </c>
      <c r="J21" s="44" t="s">
        <v>574</v>
      </c>
      <c r="K21" s="46">
        <f t="shared" si="0"/>
        <v>600</v>
      </c>
    </row>
    <row r="22" spans="1:11" x14ac:dyDescent="0.25">
      <c r="A22" s="41" t="s">
        <v>329</v>
      </c>
      <c r="B22" s="42" t="s">
        <v>122</v>
      </c>
      <c r="C22" s="42" t="s">
        <v>123</v>
      </c>
      <c r="D22" s="42" t="s">
        <v>535</v>
      </c>
      <c r="E22" s="42" t="s">
        <v>124</v>
      </c>
      <c r="F22" s="42" t="s">
        <v>115</v>
      </c>
      <c r="G22" s="43">
        <v>46640</v>
      </c>
      <c r="H22" s="44" t="s">
        <v>428</v>
      </c>
      <c r="I22" s="45">
        <v>7608</v>
      </c>
      <c r="J22" s="44" t="s">
        <v>574</v>
      </c>
      <c r="K22" s="46">
        <f t="shared" si="0"/>
        <v>800</v>
      </c>
    </row>
    <row r="23" spans="1:11" x14ac:dyDescent="0.25">
      <c r="A23" s="41" t="s">
        <v>363</v>
      </c>
      <c r="B23" s="42" t="s">
        <v>234</v>
      </c>
      <c r="C23" s="42" t="s">
        <v>235</v>
      </c>
      <c r="D23" s="42" t="s">
        <v>510</v>
      </c>
      <c r="E23" s="42" t="s">
        <v>236</v>
      </c>
      <c r="F23" s="42" t="s">
        <v>230</v>
      </c>
      <c r="G23" s="43">
        <v>34334</v>
      </c>
      <c r="H23" s="44" t="s">
        <v>462</v>
      </c>
      <c r="I23" s="45">
        <v>6081</v>
      </c>
      <c r="J23" s="44" t="s">
        <v>576</v>
      </c>
      <c r="K23" s="46">
        <f t="shared" si="0"/>
        <v>800</v>
      </c>
    </row>
    <row r="24" spans="1:11" x14ac:dyDescent="0.25">
      <c r="A24" s="36" t="s">
        <v>358</v>
      </c>
      <c r="B24" s="37" t="s">
        <v>217</v>
      </c>
      <c r="C24" s="37" t="s">
        <v>218</v>
      </c>
      <c r="D24" s="37" t="s">
        <v>506</v>
      </c>
      <c r="E24" s="37" t="s">
        <v>219</v>
      </c>
      <c r="F24" s="37" t="s">
        <v>83</v>
      </c>
      <c r="G24" s="38">
        <v>79806</v>
      </c>
      <c r="H24" s="39" t="s">
        <v>457</v>
      </c>
      <c r="I24" s="40">
        <v>6679</v>
      </c>
      <c r="J24" s="39" t="s">
        <v>576</v>
      </c>
      <c r="K24" s="47">
        <f t="shared" si="0"/>
        <v>800</v>
      </c>
    </row>
    <row r="25" spans="1:11" hidden="1" x14ac:dyDescent="0.25">
      <c r="A25" s="41" t="s">
        <v>343</v>
      </c>
      <c r="B25" s="42" t="s">
        <v>168</v>
      </c>
      <c r="C25" s="42" t="s">
        <v>169</v>
      </c>
      <c r="D25" s="42" t="s">
        <v>514</v>
      </c>
      <c r="E25" s="42" t="s">
        <v>206</v>
      </c>
      <c r="F25" s="42" t="s">
        <v>207</v>
      </c>
      <c r="G25" s="43">
        <v>44758</v>
      </c>
      <c r="H25" s="44" t="s">
        <v>442</v>
      </c>
      <c r="I25" s="45">
        <v>1304</v>
      </c>
      <c r="J25" s="44" t="s">
        <v>576</v>
      </c>
      <c r="K25" s="46">
        <f t="shared" si="0"/>
        <v>200</v>
      </c>
    </row>
    <row r="26" spans="1:11" x14ac:dyDescent="0.25">
      <c r="A26" s="41" t="s">
        <v>317</v>
      </c>
      <c r="B26" s="42" t="s">
        <v>80</v>
      </c>
      <c r="C26" s="42" t="s">
        <v>81</v>
      </c>
      <c r="D26" s="42" t="s">
        <v>389</v>
      </c>
      <c r="E26" s="42" t="s">
        <v>82</v>
      </c>
      <c r="F26" s="42" t="s">
        <v>83</v>
      </c>
      <c r="G26" s="43">
        <v>94076</v>
      </c>
      <c r="H26" s="44" t="s">
        <v>416</v>
      </c>
      <c r="I26" s="45">
        <v>5906</v>
      </c>
      <c r="J26" s="44" t="s">
        <v>574</v>
      </c>
      <c r="K26" s="46">
        <f t="shared" si="0"/>
        <v>600</v>
      </c>
    </row>
    <row r="27" spans="1:11" hidden="1" x14ac:dyDescent="0.25">
      <c r="A27" s="36" t="s">
        <v>340</v>
      </c>
      <c r="B27" s="37" t="s">
        <v>158</v>
      </c>
      <c r="C27" s="37" t="s">
        <v>159</v>
      </c>
      <c r="D27" s="37" t="s">
        <v>539</v>
      </c>
      <c r="E27" s="37" t="s">
        <v>160</v>
      </c>
      <c r="F27" s="37" t="s">
        <v>161</v>
      </c>
      <c r="G27" s="38">
        <v>35890</v>
      </c>
      <c r="H27" s="39" t="s">
        <v>439</v>
      </c>
      <c r="I27" s="40">
        <v>2705</v>
      </c>
      <c r="J27" s="39" t="s">
        <v>576</v>
      </c>
      <c r="K27" s="47">
        <f t="shared" si="0"/>
        <v>400</v>
      </c>
    </row>
    <row r="28" spans="1:11" hidden="1" x14ac:dyDescent="0.25">
      <c r="A28" s="41" t="s">
        <v>361</v>
      </c>
      <c r="B28" s="42" t="s">
        <v>227</v>
      </c>
      <c r="C28" s="42" t="s">
        <v>228</v>
      </c>
      <c r="D28" s="42" t="s">
        <v>526</v>
      </c>
      <c r="E28" s="42" t="s">
        <v>229</v>
      </c>
      <c r="F28" s="42" t="s">
        <v>230</v>
      </c>
      <c r="G28" s="43">
        <v>99909</v>
      </c>
      <c r="H28" s="44" t="s">
        <v>460</v>
      </c>
      <c r="I28" s="45">
        <v>1748</v>
      </c>
      <c r="J28" s="44" t="s">
        <v>576</v>
      </c>
      <c r="K28" s="46">
        <f t="shared" si="0"/>
        <v>200</v>
      </c>
    </row>
    <row r="29" spans="1:11" hidden="1" x14ac:dyDescent="0.25">
      <c r="A29" s="36" t="s">
        <v>360</v>
      </c>
      <c r="B29" s="37" t="s">
        <v>223</v>
      </c>
      <c r="C29" s="37" t="s">
        <v>224</v>
      </c>
      <c r="D29" s="37" t="s">
        <v>522</v>
      </c>
      <c r="E29" s="37" t="s">
        <v>226</v>
      </c>
      <c r="F29" s="37" t="s">
        <v>107</v>
      </c>
      <c r="G29" s="38">
        <v>72688</v>
      </c>
      <c r="H29" s="39" t="s">
        <v>459</v>
      </c>
      <c r="I29" s="40">
        <v>3885</v>
      </c>
      <c r="J29" s="39" t="s">
        <v>576</v>
      </c>
      <c r="K29" s="47">
        <f t="shared" si="0"/>
        <v>400</v>
      </c>
    </row>
    <row r="30" spans="1:11" hidden="1" x14ac:dyDescent="0.25">
      <c r="A30" s="36" t="s">
        <v>346</v>
      </c>
      <c r="B30" s="37" t="s">
        <v>175</v>
      </c>
      <c r="C30" s="37" t="s">
        <v>176</v>
      </c>
      <c r="D30" s="37" t="s">
        <v>509</v>
      </c>
      <c r="E30" s="37" t="s">
        <v>177</v>
      </c>
      <c r="F30" s="37" t="s">
        <v>178</v>
      </c>
      <c r="G30" s="38">
        <v>95633</v>
      </c>
      <c r="H30" s="39" t="s">
        <v>445</v>
      </c>
      <c r="I30" s="40">
        <v>3135</v>
      </c>
      <c r="J30" s="39" t="s">
        <v>576</v>
      </c>
      <c r="K30" s="47">
        <f t="shared" si="0"/>
        <v>400</v>
      </c>
    </row>
    <row r="31" spans="1:11" x14ac:dyDescent="0.25">
      <c r="A31" s="36" t="s">
        <v>332</v>
      </c>
      <c r="B31" s="37" t="s">
        <v>133</v>
      </c>
      <c r="C31" s="37" t="s">
        <v>134</v>
      </c>
      <c r="D31" s="37" t="s">
        <v>507</v>
      </c>
      <c r="E31" s="37" t="s">
        <v>131</v>
      </c>
      <c r="F31" s="37" t="s">
        <v>83</v>
      </c>
      <c r="G31" s="38">
        <v>40510</v>
      </c>
      <c r="H31" s="39" t="s">
        <v>431</v>
      </c>
      <c r="I31" s="40">
        <v>5707</v>
      </c>
      <c r="J31" s="39" t="s">
        <v>576</v>
      </c>
      <c r="K31" s="47">
        <f t="shared" si="0"/>
        <v>600</v>
      </c>
    </row>
    <row r="32" spans="1:11" hidden="1" x14ac:dyDescent="0.25">
      <c r="A32" s="36" t="s">
        <v>296</v>
      </c>
      <c r="B32" s="37" t="s">
        <v>6</v>
      </c>
      <c r="C32" s="37" t="s">
        <v>7</v>
      </c>
      <c r="D32" s="37" t="s">
        <v>607</v>
      </c>
      <c r="E32" s="37" t="s">
        <v>8</v>
      </c>
      <c r="F32" s="37" t="s">
        <v>9</v>
      </c>
      <c r="G32" s="38">
        <v>20854</v>
      </c>
      <c r="H32" s="39" t="s">
        <v>395</v>
      </c>
      <c r="I32" s="40">
        <v>1352</v>
      </c>
      <c r="J32" s="39" t="s">
        <v>574</v>
      </c>
      <c r="K32" s="47">
        <f t="shared" si="0"/>
        <v>200</v>
      </c>
    </row>
    <row r="33" spans="1:11" hidden="1" x14ac:dyDescent="0.25">
      <c r="A33" s="41" t="s">
        <v>345</v>
      </c>
      <c r="B33" s="42" t="s">
        <v>173</v>
      </c>
      <c r="C33" s="42" t="s">
        <v>7</v>
      </c>
      <c r="D33" s="42" t="s">
        <v>595</v>
      </c>
      <c r="E33" s="42" t="s">
        <v>174</v>
      </c>
      <c r="F33" s="42" t="s">
        <v>44</v>
      </c>
      <c r="G33" s="43">
        <v>87083</v>
      </c>
      <c r="H33" s="44" t="s">
        <v>444</v>
      </c>
      <c r="I33" s="45">
        <v>1296</v>
      </c>
      <c r="J33" s="44" t="s">
        <v>572</v>
      </c>
      <c r="K33" s="46">
        <f t="shared" si="0"/>
        <v>200</v>
      </c>
    </row>
    <row r="34" spans="1:11" x14ac:dyDescent="0.25">
      <c r="A34" s="41" t="s">
        <v>367</v>
      </c>
      <c r="B34" s="42" t="s">
        <v>246</v>
      </c>
      <c r="C34" s="42" t="s">
        <v>247</v>
      </c>
      <c r="D34" s="42" t="s">
        <v>524</v>
      </c>
      <c r="E34" s="42" t="s">
        <v>248</v>
      </c>
      <c r="F34" s="42" t="s">
        <v>249</v>
      </c>
      <c r="G34" s="43">
        <v>90876</v>
      </c>
      <c r="H34" s="44" t="s">
        <v>466</v>
      </c>
      <c r="I34" s="45">
        <v>9292</v>
      </c>
      <c r="J34" s="44" t="s">
        <v>574</v>
      </c>
      <c r="K34" s="46">
        <f t="shared" si="0"/>
        <v>1000</v>
      </c>
    </row>
    <row r="35" spans="1:11" hidden="1" x14ac:dyDescent="0.25">
      <c r="A35" s="36" t="s">
        <v>362</v>
      </c>
      <c r="B35" s="37" t="s">
        <v>231</v>
      </c>
      <c r="C35" s="37" t="s">
        <v>232</v>
      </c>
      <c r="D35" s="37" t="s">
        <v>523</v>
      </c>
      <c r="E35" s="37" t="s">
        <v>233</v>
      </c>
      <c r="F35" s="37" t="s">
        <v>146</v>
      </c>
      <c r="G35" s="38">
        <v>34923</v>
      </c>
      <c r="H35" s="39" t="s">
        <v>461</v>
      </c>
      <c r="I35" s="40">
        <v>4235</v>
      </c>
      <c r="J35" s="39" t="s">
        <v>572</v>
      </c>
      <c r="K35" s="47">
        <f t="shared" si="0"/>
        <v>600</v>
      </c>
    </row>
    <row r="36" spans="1:11" hidden="1" x14ac:dyDescent="0.25">
      <c r="A36" s="41" t="s">
        <v>369</v>
      </c>
      <c r="B36" s="42" t="s">
        <v>254</v>
      </c>
      <c r="C36" s="42" t="s">
        <v>255</v>
      </c>
      <c r="D36" s="42" t="s">
        <v>600</v>
      </c>
      <c r="E36" s="42" t="s">
        <v>256</v>
      </c>
      <c r="F36" s="42" t="s">
        <v>257</v>
      </c>
      <c r="G36" s="43">
        <v>79736</v>
      </c>
      <c r="H36" s="44" t="s">
        <v>468</v>
      </c>
      <c r="I36" s="45">
        <v>349</v>
      </c>
      <c r="J36" s="44" t="s">
        <v>574</v>
      </c>
      <c r="K36" s="46">
        <f t="shared" si="0"/>
        <v>200</v>
      </c>
    </row>
    <row r="37" spans="1:11" hidden="1" x14ac:dyDescent="0.25">
      <c r="A37" s="41" t="s">
        <v>365</v>
      </c>
      <c r="B37" s="42" t="s">
        <v>240</v>
      </c>
      <c r="C37" s="42" t="s">
        <v>241</v>
      </c>
      <c r="D37" s="42" t="s">
        <v>596</v>
      </c>
      <c r="E37" s="42" t="s">
        <v>242</v>
      </c>
      <c r="F37" s="42" t="s">
        <v>243</v>
      </c>
      <c r="G37" s="43">
        <v>24758</v>
      </c>
      <c r="H37" s="44" t="s">
        <v>464</v>
      </c>
      <c r="I37" s="45">
        <v>2834</v>
      </c>
      <c r="J37" s="44" t="s">
        <v>572</v>
      </c>
      <c r="K37" s="46">
        <f t="shared" si="0"/>
        <v>400</v>
      </c>
    </row>
    <row r="38" spans="1:11" x14ac:dyDescent="0.25">
      <c r="A38" s="36" t="s">
        <v>354</v>
      </c>
      <c r="B38" s="37" t="s">
        <v>204</v>
      </c>
      <c r="C38" s="37" t="s">
        <v>205</v>
      </c>
      <c r="D38" s="37" t="s">
        <v>214</v>
      </c>
      <c r="E38" s="37" t="s">
        <v>206</v>
      </c>
      <c r="F38" s="37" t="s">
        <v>207</v>
      </c>
      <c r="G38" s="38">
        <v>44758</v>
      </c>
      <c r="H38" s="39" t="s">
        <v>453</v>
      </c>
      <c r="I38" s="40">
        <v>8898</v>
      </c>
      <c r="J38" s="39" t="s">
        <v>572</v>
      </c>
      <c r="K38" s="47">
        <f t="shared" si="0"/>
        <v>1000</v>
      </c>
    </row>
    <row r="39" spans="1:11" x14ac:dyDescent="0.25">
      <c r="A39" s="41" t="s">
        <v>303</v>
      </c>
      <c r="B39" s="42" t="s">
        <v>32</v>
      </c>
      <c r="C39" s="42" t="s">
        <v>33</v>
      </c>
      <c r="D39" s="42" t="s">
        <v>486</v>
      </c>
      <c r="E39" s="42" t="s">
        <v>34</v>
      </c>
      <c r="F39" s="42" t="s">
        <v>35</v>
      </c>
      <c r="G39" s="43" t="s">
        <v>36</v>
      </c>
      <c r="H39" s="44" t="s">
        <v>402</v>
      </c>
      <c r="I39" s="45">
        <v>9056</v>
      </c>
      <c r="J39" s="44" t="s">
        <v>576</v>
      </c>
      <c r="K39" s="46">
        <f t="shared" si="0"/>
        <v>1000</v>
      </c>
    </row>
    <row r="40" spans="1:11" hidden="1" x14ac:dyDescent="0.25">
      <c r="A40" s="41" t="s">
        <v>341</v>
      </c>
      <c r="B40" s="42" t="s">
        <v>162</v>
      </c>
      <c r="C40" s="42" t="s">
        <v>163</v>
      </c>
      <c r="D40" s="42" t="s">
        <v>593</v>
      </c>
      <c r="E40" s="42" t="s">
        <v>154</v>
      </c>
      <c r="F40" s="42" t="s">
        <v>164</v>
      </c>
      <c r="G40" s="43">
        <v>98654</v>
      </c>
      <c r="H40" s="44" t="s">
        <v>440</v>
      </c>
      <c r="I40" s="45">
        <v>439</v>
      </c>
      <c r="J40" s="44" t="s">
        <v>576</v>
      </c>
      <c r="K40" s="46">
        <f t="shared" ref="K40:K71" si="1">IF(I40&lt;=2000,200,IF(AND(I40&gt;2000,I40&lt;4000),400,IF(AND(I40&gt;=4000,I40&lt;6000),600,IF(AND(I40&gt;=6000,I40&lt;8000),800, 1000))))</f>
        <v>200</v>
      </c>
    </row>
    <row r="41" spans="1:11" x14ac:dyDescent="0.25">
      <c r="A41" s="41" t="s">
        <v>377</v>
      </c>
      <c r="B41" s="42" t="s">
        <v>281</v>
      </c>
      <c r="C41" s="42" t="s">
        <v>282</v>
      </c>
      <c r="D41" s="42" t="s">
        <v>494</v>
      </c>
      <c r="E41" s="42" t="s">
        <v>283</v>
      </c>
      <c r="F41" s="42" t="s">
        <v>13</v>
      </c>
      <c r="G41" s="43">
        <v>66550</v>
      </c>
      <c r="H41" s="44" t="s">
        <v>476</v>
      </c>
      <c r="I41" s="45">
        <v>9708</v>
      </c>
      <c r="J41" s="44" t="s">
        <v>574</v>
      </c>
      <c r="K41" s="46">
        <f t="shared" si="1"/>
        <v>1000</v>
      </c>
    </row>
    <row r="42" spans="1:11" x14ac:dyDescent="0.25">
      <c r="A42" s="36" t="s">
        <v>330</v>
      </c>
      <c r="B42" s="37" t="s">
        <v>100</v>
      </c>
      <c r="C42" s="37" t="s">
        <v>125</v>
      </c>
      <c r="D42" s="37" t="s">
        <v>130</v>
      </c>
      <c r="E42" s="37" t="s">
        <v>126</v>
      </c>
      <c r="F42" s="37" t="s">
        <v>127</v>
      </c>
      <c r="G42" s="38">
        <v>67920</v>
      </c>
      <c r="H42" s="39" t="s">
        <v>429</v>
      </c>
      <c r="I42" s="40">
        <v>7606</v>
      </c>
      <c r="J42" s="39" t="s">
        <v>576</v>
      </c>
      <c r="K42" s="47">
        <f t="shared" si="1"/>
        <v>800</v>
      </c>
    </row>
    <row r="43" spans="1:11" x14ac:dyDescent="0.25">
      <c r="A43" s="41" t="s">
        <v>359</v>
      </c>
      <c r="B43" s="42" t="s">
        <v>220</v>
      </c>
      <c r="C43" s="42" t="s">
        <v>221</v>
      </c>
      <c r="D43" s="42" t="s">
        <v>597</v>
      </c>
      <c r="E43" s="42" t="s">
        <v>222</v>
      </c>
      <c r="F43" s="42" t="s">
        <v>189</v>
      </c>
      <c r="G43" s="43">
        <v>64209</v>
      </c>
      <c r="H43" s="44" t="s">
        <v>458</v>
      </c>
      <c r="I43" s="45">
        <v>9177</v>
      </c>
      <c r="J43" s="44" t="s">
        <v>572</v>
      </c>
      <c r="K43" s="46">
        <f t="shared" si="1"/>
        <v>1000</v>
      </c>
    </row>
    <row r="44" spans="1:11" x14ac:dyDescent="0.25">
      <c r="A44" s="41" t="s">
        <v>351</v>
      </c>
      <c r="B44" s="42" t="s">
        <v>193</v>
      </c>
      <c r="C44" s="42" t="s">
        <v>194</v>
      </c>
      <c r="D44" s="42" t="s">
        <v>527</v>
      </c>
      <c r="E44" s="42" t="s">
        <v>195</v>
      </c>
      <c r="F44" s="42" t="s">
        <v>196</v>
      </c>
      <c r="G44" s="43">
        <v>76808</v>
      </c>
      <c r="H44" s="44" t="s">
        <v>450</v>
      </c>
      <c r="I44" s="45">
        <v>9303</v>
      </c>
      <c r="J44" s="44" t="s">
        <v>572</v>
      </c>
      <c r="K44" s="46">
        <f t="shared" si="1"/>
        <v>1000</v>
      </c>
    </row>
    <row r="45" spans="1:11" x14ac:dyDescent="0.25">
      <c r="A45" s="41" t="s">
        <v>371</v>
      </c>
      <c r="B45" s="42" t="s">
        <v>261</v>
      </c>
      <c r="C45" s="42" t="s">
        <v>262</v>
      </c>
      <c r="D45" s="42" t="s">
        <v>515</v>
      </c>
      <c r="E45" s="42" t="s">
        <v>263</v>
      </c>
      <c r="F45" s="42" t="s">
        <v>118</v>
      </c>
      <c r="G45" s="43">
        <v>54911</v>
      </c>
      <c r="H45" s="44" t="s">
        <v>470</v>
      </c>
      <c r="I45" s="45">
        <v>6740</v>
      </c>
      <c r="J45" s="44" t="s">
        <v>572</v>
      </c>
      <c r="K45" s="46">
        <f t="shared" si="1"/>
        <v>800</v>
      </c>
    </row>
    <row r="46" spans="1:11" hidden="1" x14ac:dyDescent="0.25">
      <c r="A46" s="41" t="s">
        <v>313</v>
      </c>
      <c r="B46" s="42" t="s">
        <v>69</v>
      </c>
      <c r="C46" s="42" t="s">
        <v>70</v>
      </c>
      <c r="D46" s="42" t="s">
        <v>605</v>
      </c>
      <c r="E46" s="42" t="s">
        <v>27</v>
      </c>
      <c r="F46" s="42" t="s">
        <v>13</v>
      </c>
      <c r="G46" s="43">
        <v>92010</v>
      </c>
      <c r="H46" s="44" t="s">
        <v>412</v>
      </c>
      <c r="I46" s="45">
        <v>4470</v>
      </c>
      <c r="J46" s="44" t="s">
        <v>572</v>
      </c>
      <c r="K46" s="46">
        <f t="shared" si="1"/>
        <v>600</v>
      </c>
    </row>
    <row r="47" spans="1:11" x14ac:dyDescent="0.25">
      <c r="A47" s="36" t="s">
        <v>304</v>
      </c>
      <c r="B47" s="37" t="s">
        <v>37</v>
      </c>
      <c r="C47" s="37" t="s">
        <v>38</v>
      </c>
      <c r="D47" s="37" t="s">
        <v>484</v>
      </c>
      <c r="E47" s="37" t="s">
        <v>39</v>
      </c>
      <c r="F47" s="37" t="s">
        <v>40</v>
      </c>
      <c r="G47" s="38">
        <v>85350</v>
      </c>
      <c r="H47" s="39" t="s">
        <v>403</v>
      </c>
      <c r="I47" s="40">
        <v>8318</v>
      </c>
      <c r="J47" s="39" t="s">
        <v>572</v>
      </c>
      <c r="K47" s="47">
        <f t="shared" si="1"/>
        <v>1000</v>
      </c>
    </row>
    <row r="48" spans="1:11" hidden="1" x14ac:dyDescent="0.25">
      <c r="A48" s="36" t="s">
        <v>366</v>
      </c>
      <c r="B48" s="37" t="s">
        <v>244</v>
      </c>
      <c r="C48" s="37" t="s">
        <v>68</v>
      </c>
      <c r="D48" s="37" t="s">
        <v>598</v>
      </c>
      <c r="E48" s="37" t="s">
        <v>245</v>
      </c>
      <c r="F48" s="37" t="s">
        <v>111</v>
      </c>
      <c r="G48" s="38">
        <v>57128</v>
      </c>
      <c r="H48" s="39" t="s">
        <v>465</v>
      </c>
      <c r="I48" s="40">
        <v>3310</v>
      </c>
      <c r="J48" s="39" t="s">
        <v>576</v>
      </c>
      <c r="K48" s="47">
        <f t="shared" si="1"/>
        <v>400</v>
      </c>
    </row>
    <row r="49" spans="1:11" hidden="1" x14ac:dyDescent="0.25">
      <c r="A49" s="36" t="s">
        <v>374</v>
      </c>
      <c r="B49" s="37" t="s">
        <v>271</v>
      </c>
      <c r="C49" s="37" t="s">
        <v>272</v>
      </c>
      <c r="D49" s="37" t="s">
        <v>497</v>
      </c>
      <c r="E49" s="37" t="s">
        <v>273</v>
      </c>
      <c r="F49" s="37" t="s">
        <v>274</v>
      </c>
      <c r="G49" s="38">
        <v>88904</v>
      </c>
      <c r="H49" s="39" t="s">
        <v>473</v>
      </c>
      <c r="I49" s="40">
        <v>2098</v>
      </c>
      <c r="J49" s="39" t="s">
        <v>572</v>
      </c>
      <c r="K49" s="47">
        <f t="shared" si="1"/>
        <v>400</v>
      </c>
    </row>
    <row r="50" spans="1:11" x14ac:dyDescent="0.25">
      <c r="A50" s="41" t="s">
        <v>357</v>
      </c>
      <c r="B50" s="42" t="s">
        <v>212</v>
      </c>
      <c r="C50" s="42" t="s">
        <v>213</v>
      </c>
      <c r="D50" s="42" t="s">
        <v>225</v>
      </c>
      <c r="E50" s="42" t="s">
        <v>215</v>
      </c>
      <c r="F50" s="42" t="s">
        <v>216</v>
      </c>
      <c r="G50" s="43">
        <v>47440</v>
      </c>
      <c r="H50" s="44" t="s">
        <v>456</v>
      </c>
      <c r="I50" s="45">
        <v>9820</v>
      </c>
      <c r="J50" s="44" t="s">
        <v>574</v>
      </c>
      <c r="K50" s="46">
        <f t="shared" si="1"/>
        <v>1000</v>
      </c>
    </row>
    <row r="51" spans="1:11" hidden="1" x14ac:dyDescent="0.25">
      <c r="A51" s="36" t="s">
        <v>352</v>
      </c>
      <c r="B51" s="37" t="s">
        <v>197</v>
      </c>
      <c r="C51" s="37" t="s">
        <v>198</v>
      </c>
      <c r="D51" s="37" t="s">
        <v>519</v>
      </c>
      <c r="E51" s="37" t="s">
        <v>199</v>
      </c>
      <c r="F51" s="37" t="s">
        <v>24</v>
      </c>
      <c r="G51" s="38">
        <v>40330</v>
      </c>
      <c r="H51" s="39" t="s">
        <v>451</v>
      </c>
      <c r="I51" s="40">
        <v>4374</v>
      </c>
      <c r="J51" s="39" t="s">
        <v>576</v>
      </c>
      <c r="K51" s="47">
        <f t="shared" si="1"/>
        <v>600</v>
      </c>
    </row>
    <row r="52" spans="1:11" x14ac:dyDescent="0.25">
      <c r="A52" s="36" t="s">
        <v>322</v>
      </c>
      <c r="B52" s="37" t="s">
        <v>97</v>
      </c>
      <c r="C52" s="37" t="s">
        <v>98</v>
      </c>
      <c r="D52" s="37" t="s">
        <v>102</v>
      </c>
      <c r="E52" s="37" t="s">
        <v>99</v>
      </c>
      <c r="F52" s="37" t="s">
        <v>87</v>
      </c>
      <c r="G52" s="38">
        <v>47222</v>
      </c>
      <c r="H52" s="39" t="s">
        <v>421</v>
      </c>
      <c r="I52" s="40">
        <v>5936</v>
      </c>
      <c r="J52" s="39" t="s">
        <v>572</v>
      </c>
      <c r="K52" s="47">
        <f t="shared" si="1"/>
        <v>600</v>
      </c>
    </row>
    <row r="53" spans="1:11" x14ac:dyDescent="0.25">
      <c r="A53" s="36" t="s">
        <v>370</v>
      </c>
      <c r="B53" s="37" t="s">
        <v>258</v>
      </c>
      <c r="C53" s="37" t="s">
        <v>259</v>
      </c>
      <c r="D53" s="37" t="s">
        <v>540</v>
      </c>
      <c r="E53" s="37" t="s">
        <v>260</v>
      </c>
      <c r="F53" s="37" t="s">
        <v>87</v>
      </c>
      <c r="G53" s="38">
        <v>63640</v>
      </c>
      <c r="H53" s="39" t="s">
        <v>469</v>
      </c>
      <c r="I53" s="40">
        <v>7878</v>
      </c>
      <c r="J53" s="39" t="s">
        <v>576</v>
      </c>
      <c r="K53" s="47">
        <f t="shared" si="1"/>
        <v>800</v>
      </c>
    </row>
    <row r="54" spans="1:11" x14ac:dyDescent="0.25">
      <c r="A54" s="36" t="s">
        <v>324</v>
      </c>
      <c r="B54" s="37" t="s">
        <v>104</v>
      </c>
      <c r="C54" s="37" t="s">
        <v>105</v>
      </c>
      <c r="D54" s="37" t="s">
        <v>602</v>
      </c>
      <c r="E54" s="37" t="s">
        <v>106</v>
      </c>
      <c r="F54" s="37" t="s">
        <v>107</v>
      </c>
      <c r="G54" s="38">
        <v>72595</v>
      </c>
      <c r="H54" s="39" t="s">
        <v>423</v>
      </c>
      <c r="I54" s="40">
        <v>7630</v>
      </c>
      <c r="J54" s="39" t="s">
        <v>572</v>
      </c>
      <c r="K54" s="47">
        <f t="shared" si="1"/>
        <v>800</v>
      </c>
    </row>
    <row r="55" spans="1:11" hidden="1" x14ac:dyDescent="0.25">
      <c r="A55" s="36" t="s">
        <v>348</v>
      </c>
      <c r="B55" s="37" t="s">
        <v>183</v>
      </c>
      <c r="C55" s="37" t="s">
        <v>184</v>
      </c>
      <c r="D55" s="37" t="s">
        <v>537</v>
      </c>
      <c r="E55" s="37" t="s">
        <v>185</v>
      </c>
      <c r="F55" s="37" t="s">
        <v>76</v>
      </c>
      <c r="G55" s="38">
        <v>85028</v>
      </c>
      <c r="H55" s="39" t="s">
        <v>447</v>
      </c>
      <c r="I55" s="40">
        <v>4163</v>
      </c>
      <c r="J55" s="39" t="s">
        <v>572</v>
      </c>
      <c r="K55" s="47">
        <f t="shared" si="1"/>
        <v>600</v>
      </c>
    </row>
    <row r="56" spans="1:11" hidden="1" x14ac:dyDescent="0.25">
      <c r="A56" s="36" t="s">
        <v>334</v>
      </c>
      <c r="B56" s="37" t="s">
        <v>140</v>
      </c>
      <c r="C56" s="37" t="s">
        <v>141</v>
      </c>
      <c r="D56" s="37" t="s">
        <v>518</v>
      </c>
      <c r="E56" s="37" t="s">
        <v>142</v>
      </c>
      <c r="F56" s="37" t="s">
        <v>139</v>
      </c>
      <c r="G56" s="38">
        <v>88699</v>
      </c>
      <c r="H56" s="39" t="s">
        <v>433</v>
      </c>
      <c r="I56" s="40">
        <v>2096</v>
      </c>
      <c r="J56" s="39" t="s">
        <v>572</v>
      </c>
      <c r="K56" s="47">
        <f t="shared" si="1"/>
        <v>400</v>
      </c>
    </row>
    <row r="57" spans="1:11" hidden="1" x14ac:dyDescent="0.25">
      <c r="A57" s="36" t="s">
        <v>378</v>
      </c>
      <c r="B57" s="37" t="s">
        <v>284</v>
      </c>
      <c r="C57" s="37" t="s">
        <v>285</v>
      </c>
      <c r="D57" s="37" t="s">
        <v>493</v>
      </c>
      <c r="E57" s="37" t="s">
        <v>286</v>
      </c>
      <c r="F57" s="37" t="s">
        <v>132</v>
      </c>
      <c r="G57" s="38">
        <v>43129</v>
      </c>
      <c r="H57" s="39" t="s">
        <v>477</v>
      </c>
      <c r="I57" s="40">
        <v>1637</v>
      </c>
      <c r="J57" s="39" t="s">
        <v>576</v>
      </c>
      <c r="K57" s="47">
        <f t="shared" si="1"/>
        <v>200</v>
      </c>
    </row>
    <row r="58" spans="1:11" x14ac:dyDescent="0.25">
      <c r="A58" s="36" t="s">
        <v>318</v>
      </c>
      <c r="B58" s="37" t="s">
        <v>84</v>
      </c>
      <c r="C58" s="37" t="s">
        <v>85</v>
      </c>
      <c r="D58" s="37" t="s">
        <v>390</v>
      </c>
      <c r="E58" s="37" t="s">
        <v>86</v>
      </c>
      <c r="F58" s="37" t="s">
        <v>87</v>
      </c>
      <c r="G58" s="38">
        <v>13968</v>
      </c>
      <c r="H58" s="39" t="s">
        <v>417</v>
      </c>
      <c r="I58" s="40">
        <v>6613</v>
      </c>
      <c r="J58" s="39" t="s">
        <v>576</v>
      </c>
      <c r="K58" s="47">
        <f t="shared" si="1"/>
        <v>800</v>
      </c>
    </row>
    <row r="59" spans="1:11" hidden="1" x14ac:dyDescent="0.25">
      <c r="A59" s="41" t="s">
        <v>309</v>
      </c>
      <c r="B59" s="42" t="s">
        <v>53</v>
      </c>
      <c r="C59" s="42" t="s">
        <v>54</v>
      </c>
      <c r="D59" s="42" t="s">
        <v>491</v>
      </c>
      <c r="E59" s="42" t="s">
        <v>55</v>
      </c>
      <c r="F59" s="42" t="s">
        <v>56</v>
      </c>
      <c r="G59" s="43" t="s">
        <v>57</v>
      </c>
      <c r="H59" s="44" t="s">
        <v>408</v>
      </c>
      <c r="I59" s="45">
        <v>1963</v>
      </c>
      <c r="J59" s="44" t="s">
        <v>574</v>
      </c>
      <c r="K59" s="46">
        <f t="shared" si="1"/>
        <v>200</v>
      </c>
    </row>
    <row r="60" spans="1:11" x14ac:dyDescent="0.25">
      <c r="A60" s="36" t="s">
        <v>376</v>
      </c>
      <c r="B60" s="37" t="s">
        <v>278</v>
      </c>
      <c r="C60" s="37" t="s">
        <v>279</v>
      </c>
      <c r="D60" s="37" t="s">
        <v>496</v>
      </c>
      <c r="E60" s="37" t="s">
        <v>280</v>
      </c>
      <c r="F60" s="37" t="s">
        <v>83</v>
      </c>
      <c r="G60" s="38">
        <v>92537</v>
      </c>
      <c r="H60" s="39" t="s">
        <v>475</v>
      </c>
      <c r="I60" s="40">
        <v>6447</v>
      </c>
      <c r="J60" s="39" t="s">
        <v>574</v>
      </c>
      <c r="K60" s="47">
        <f t="shared" si="1"/>
        <v>800</v>
      </c>
    </row>
    <row r="61" spans="1:11" hidden="1" x14ac:dyDescent="0.25">
      <c r="A61" s="36" t="s">
        <v>380</v>
      </c>
      <c r="B61" s="37" t="s">
        <v>290</v>
      </c>
      <c r="C61" s="37" t="s">
        <v>291</v>
      </c>
      <c r="D61" s="37" t="s">
        <v>391</v>
      </c>
      <c r="E61" s="37" t="s">
        <v>286</v>
      </c>
      <c r="F61" s="37" t="s">
        <v>253</v>
      </c>
      <c r="G61" s="38">
        <v>57352</v>
      </c>
      <c r="H61" s="39" t="s">
        <v>479</v>
      </c>
      <c r="I61" s="40">
        <v>1179</v>
      </c>
      <c r="J61" s="39" t="s">
        <v>576</v>
      </c>
      <c r="K61" s="47">
        <f t="shared" si="1"/>
        <v>200</v>
      </c>
    </row>
    <row r="62" spans="1:11" hidden="1" x14ac:dyDescent="0.25">
      <c r="A62" s="36" t="s">
        <v>308</v>
      </c>
      <c r="B62" s="37" t="s">
        <v>49</v>
      </c>
      <c r="C62" s="37" t="s">
        <v>50</v>
      </c>
      <c r="D62" s="37" t="s">
        <v>490</v>
      </c>
      <c r="E62" s="37" t="s">
        <v>51</v>
      </c>
      <c r="F62" s="37" t="s">
        <v>52</v>
      </c>
      <c r="G62" s="38">
        <v>44301</v>
      </c>
      <c r="H62" s="39" t="s">
        <v>407</v>
      </c>
      <c r="I62" s="40">
        <v>3478</v>
      </c>
      <c r="J62" s="39" t="s">
        <v>572</v>
      </c>
      <c r="K62" s="47">
        <f t="shared" si="1"/>
        <v>400</v>
      </c>
    </row>
    <row r="63" spans="1:11" hidden="1" x14ac:dyDescent="0.25">
      <c r="A63" s="36" t="s">
        <v>364</v>
      </c>
      <c r="B63" s="37" t="s">
        <v>237</v>
      </c>
      <c r="C63" s="37" t="s">
        <v>238</v>
      </c>
      <c r="D63" s="37" t="s">
        <v>521</v>
      </c>
      <c r="E63" s="37" t="s">
        <v>239</v>
      </c>
      <c r="F63" s="37" t="s">
        <v>178</v>
      </c>
      <c r="G63" s="38">
        <v>23616</v>
      </c>
      <c r="H63" s="39" t="s">
        <v>463</v>
      </c>
      <c r="I63" s="40">
        <v>504</v>
      </c>
      <c r="J63" s="39" t="s">
        <v>572</v>
      </c>
      <c r="K63" s="47">
        <f t="shared" si="1"/>
        <v>200</v>
      </c>
    </row>
    <row r="64" spans="1:11" hidden="1" x14ac:dyDescent="0.25">
      <c r="A64" s="36" t="s">
        <v>350</v>
      </c>
      <c r="B64" s="37" t="s">
        <v>190</v>
      </c>
      <c r="C64" s="37" t="s">
        <v>191</v>
      </c>
      <c r="D64" s="37" t="s">
        <v>528</v>
      </c>
      <c r="E64" s="37" t="s">
        <v>192</v>
      </c>
      <c r="F64" s="37" t="s">
        <v>178</v>
      </c>
      <c r="G64" s="38">
        <v>48220</v>
      </c>
      <c r="H64" s="39" t="s">
        <v>449</v>
      </c>
      <c r="I64" s="40">
        <v>295</v>
      </c>
      <c r="J64" s="39" t="s">
        <v>576</v>
      </c>
      <c r="K64" s="47">
        <f t="shared" si="1"/>
        <v>200</v>
      </c>
    </row>
    <row r="65" spans="1:11" x14ac:dyDescent="0.25">
      <c r="A65" s="41" t="s">
        <v>299</v>
      </c>
      <c r="B65" s="42" t="s">
        <v>17</v>
      </c>
      <c r="C65" s="42" t="s">
        <v>18</v>
      </c>
      <c r="D65" s="42" t="s">
        <v>501</v>
      </c>
      <c r="E65" s="42" t="s">
        <v>19</v>
      </c>
      <c r="F65" s="42" t="s">
        <v>20</v>
      </c>
      <c r="G65" s="43">
        <v>75217</v>
      </c>
      <c r="H65" s="44" t="s">
        <v>398</v>
      </c>
      <c r="I65" s="45">
        <v>7321</v>
      </c>
      <c r="J65" s="44" t="s">
        <v>572</v>
      </c>
      <c r="K65" s="46">
        <f t="shared" si="1"/>
        <v>800</v>
      </c>
    </row>
    <row r="66" spans="1:11" x14ac:dyDescent="0.25">
      <c r="A66" s="36" t="s">
        <v>328</v>
      </c>
      <c r="B66" s="37" t="s">
        <v>119</v>
      </c>
      <c r="C66" s="37" t="s">
        <v>568</v>
      </c>
      <c r="D66" s="37" t="s">
        <v>534</v>
      </c>
      <c r="E66" s="37" t="s">
        <v>120</v>
      </c>
      <c r="F66" s="37" t="s">
        <v>121</v>
      </c>
      <c r="G66" s="38">
        <v>83385</v>
      </c>
      <c r="H66" s="39" t="s">
        <v>427</v>
      </c>
      <c r="I66" s="40">
        <v>9312</v>
      </c>
      <c r="J66" s="39" t="s">
        <v>572</v>
      </c>
      <c r="K66" s="47">
        <f t="shared" si="1"/>
        <v>1000</v>
      </c>
    </row>
    <row r="67" spans="1:11" x14ac:dyDescent="0.25">
      <c r="A67" s="36" t="s">
        <v>356</v>
      </c>
      <c r="B67" s="37" t="s">
        <v>210</v>
      </c>
      <c r="C67" s="37" t="s">
        <v>211</v>
      </c>
      <c r="D67" s="37" t="s">
        <v>505</v>
      </c>
      <c r="E67" s="37" t="s">
        <v>145</v>
      </c>
      <c r="F67" s="37" t="s">
        <v>139</v>
      </c>
      <c r="G67" s="38">
        <v>83274</v>
      </c>
      <c r="H67" s="39" t="s">
        <v>455</v>
      </c>
      <c r="I67" s="40">
        <v>9575</v>
      </c>
      <c r="J67" s="39" t="s">
        <v>574</v>
      </c>
      <c r="K67" s="47">
        <f t="shared" si="1"/>
        <v>1000</v>
      </c>
    </row>
    <row r="68" spans="1:11" x14ac:dyDescent="0.25">
      <c r="A68" s="41" t="s">
        <v>327</v>
      </c>
      <c r="B68" s="42" t="s">
        <v>116</v>
      </c>
      <c r="C68" s="42" t="s">
        <v>567</v>
      </c>
      <c r="D68" s="42" t="s">
        <v>511</v>
      </c>
      <c r="E68" s="42" t="s">
        <v>117</v>
      </c>
      <c r="F68" s="42" t="s">
        <v>118</v>
      </c>
      <c r="G68" s="43">
        <v>71250</v>
      </c>
      <c r="H68" s="44" t="s">
        <v>426</v>
      </c>
      <c r="I68" s="45">
        <v>8247</v>
      </c>
      <c r="J68" s="44" t="s">
        <v>574</v>
      </c>
      <c r="K68" s="46">
        <f t="shared" si="1"/>
        <v>1000</v>
      </c>
    </row>
    <row r="69" spans="1:11" x14ac:dyDescent="0.25">
      <c r="A69" s="36" t="s">
        <v>298</v>
      </c>
      <c r="B69" s="37" t="s">
        <v>14</v>
      </c>
      <c r="C69" s="37" t="s">
        <v>15</v>
      </c>
      <c r="D69" s="37" t="s">
        <v>500</v>
      </c>
      <c r="E69" s="37" t="s">
        <v>16</v>
      </c>
      <c r="F69" s="37" t="s">
        <v>13</v>
      </c>
      <c r="G69" s="38">
        <v>95525</v>
      </c>
      <c r="H69" s="39" t="s">
        <v>397</v>
      </c>
      <c r="I69" s="40">
        <v>9616</v>
      </c>
      <c r="J69" s="39" t="s">
        <v>576</v>
      </c>
      <c r="K69" s="47">
        <f t="shared" si="1"/>
        <v>1000</v>
      </c>
    </row>
    <row r="70" spans="1:11" x14ac:dyDescent="0.25">
      <c r="A70" s="41" t="s">
        <v>381</v>
      </c>
      <c r="B70" s="42" t="s">
        <v>292</v>
      </c>
      <c r="C70" s="42" t="s">
        <v>293</v>
      </c>
      <c r="D70" s="42" t="s">
        <v>392</v>
      </c>
      <c r="E70" s="42" t="s">
        <v>23</v>
      </c>
      <c r="F70" s="42" t="s">
        <v>243</v>
      </c>
      <c r="G70" s="43">
        <v>27771</v>
      </c>
      <c r="H70" s="44" t="s">
        <v>480</v>
      </c>
      <c r="I70" s="45">
        <v>9821</v>
      </c>
      <c r="J70" s="44" t="s">
        <v>576</v>
      </c>
      <c r="K70" s="46">
        <f t="shared" si="1"/>
        <v>1000</v>
      </c>
    </row>
    <row r="71" spans="1:11" hidden="1" x14ac:dyDescent="0.25">
      <c r="A71" s="36" t="s">
        <v>338</v>
      </c>
      <c r="B71" s="37" t="s">
        <v>152</v>
      </c>
      <c r="C71" s="37" t="s">
        <v>153</v>
      </c>
      <c r="D71" s="37" t="s">
        <v>538</v>
      </c>
      <c r="E71" s="37" t="s">
        <v>154</v>
      </c>
      <c r="F71" s="37" t="s">
        <v>87</v>
      </c>
      <c r="G71" s="38">
        <v>18395</v>
      </c>
      <c r="H71" s="39" t="s">
        <v>437</v>
      </c>
      <c r="I71" s="40">
        <v>4570</v>
      </c>
      <c r="J71" s="39" t="s">
        <v>576</v>
      </c>
      <c r="K71" s="47">
        <f t="shared" si="1"/>
        <v>600</v>
      </c>
    </row>
    <row r="72" spans="1:11" x14ac:dyDescent="0.25">
      <c r="A72" s="41" t="s">
        <v>339</v>
      </c>
      <c r="B72" s="42" t="s">
        <v>155</v>
      </c>
      <c r="C72" s="42" t="s">
        <v>156</v>
      </c>
      <c r="D72" s="42" t="s">
        <v>513</v>
      </c>
      <c r="E72" s="42" t="s">
        <v>157</v>
      </c>
      <c r="F72" s="42" t="s">
        <v>40</v>
      </c>
      <c r="G72" s="43">
        <v>40865</v>
      </c>
      <c r="H72" s="44" t="s">
        <v>438</v>
      </c>
      <c r="I72" s="45">
        <v>5182</v>
      </c>
      <c r="J72" s="44" t="s">
        <v>572</v>
      </c>
      <c r="K72" s="46">
        <f t="shared" ref="K72:K94" si="2">IF(I72&lt;=2000,200,IF(AND(I72&gt;2000,I72&lt;4000),400,IF(AND(I72&gt;=4000,I72&lt;6000),600,IF(AND(I72&gt;=6000,I72&lt;8000),800, 1000))))</f>
        <v>600</v>
      </c>
    </row>
    <row r="73" spans="1:11" hidden="1" x14ac:dyDescent="0.25">
      <c r="A73" s="41" t="s">
        <v>305</v>
      </c>
      <c r="B73" s="42" t="s">
        <v>41</v>
      </c>
      <c r="C73" s="42" t="s">
        <v>42</v>
      </c>
      <c r="D73" s="42" t="s">
        <v>487</v>
      </c>
      <c r="E73" s="42" t="s">
        <v>43</v>
      </c>
      <c r="F73" s="42" t="s">
        <v>44</v>
      </c>
      <c r="G73" s="43">
        <v>15253</v>
      </c>
      <c r="H73" s="44" t="s">
        <v>404</v>
      </c>
      <c r="I73" s="45">
        <v>346</v>
      </c>
      <c r="J73" s="44" t="s">
        <v>572</v>
      </c>
      <c r="K73" s="46">
        <f t="shared" si="2"/>
        <v>200</v>
      </c>
    </row>
    <row r="74" spans="1:11" hidden="1" x14ac:dyDescent="0.25">
      <c r="A74" s="41" t="s">
        <v>321</v>
      </c>
      <c r="B74" s="42" t="s">
        <v>94</v>
      </c>
      <c r="C74" s="42" t="s">
        <v>95</v>
      </c>
      <c r="D74" s="42" t="s">
        <v>533</v>
      </c>
      <c r="E74" s="42" t="s">
        <v>96</v>
      </c>
      <c r="F74" s="42" t="s">
        <v>83</v>
      </c>
      <c r="G74" s="43">
        <v>16295</v>
      </c>
      <c r="H74" s="44" t="s">
        <v>420</v>
      </c>
      <c r="I74" s="45">
        <v>1136</v>
      </c>
      <c r="J74" s="44" t="s">
        <v>576</v>
      </c>
      <c r="K74" s="46">
        <f t="shared" si="2"/>
        <v>200</v>
      </c>
    </row>
    <row r="75" spans="1:11" hidden="1" x14ac:dyDescent="0.25">
      <c r="A75" s="36" t="s">
        <v>300</v>
      </c>
      <c r="B75" s="37" t="s">
        <v>21</v>
      </c>
      <c r="C75" s="37" t="s">
        <v>22</v>
      </c>
      <c r="D75" s="37" t="s">
        <v>483</v>
      </c>
      <c r="E75" s="37" t="s">
        <v>23</v>
      </c>
      <c r="F75" s="37" t="s">
        <v>24</v>
      </c>
      <c r="G75" s="38">
        <v>87114</v>
      </c>
      <c r="H75" s="39" t="s">
        <v>399</v>
      </c>
      <c r="I75" s="40">
        <v>873</v>
      </c>
      <c r="J75" s="39" t="s">
        <v>576</v>
      </c>
      <c r="K75" s="47">
        <f t="shared" si="2"/>
        <v>200</v>
      </c>
    </row>
    <row r="76" spans="1:11" hidden="1" x14ac:dyDescent="0.25">
      <c r="A76" s="41" t="s">
        <v>325</v>
      </c>
      <c r="B76" s="42" t="s">
        <v>108</v>
      </c>
      <c r="C76" s="42" t="s">
        <v>109</v>
      </c>
      <c r="D76" s="42" t="s">
        <v>517</v>
      </c>
      <c r="E76" s="42" t="s">
        <v>110</v>
      </c>
      <c r="F76" s="42" t="s">
        <v>111</v>
      </c>
      <c r="G76" s="43">
        <v>31448</v>
      </c>
      <c r="H76" s="44" t="s">
        <v>424</v>
      </c>
      <c r="I76" s="45">
        <v>2607</v>
      </c>
      <c r="J76" s="44" t="s">
        <v>572</v>
      </c>
      <c r="K76" s="46">
        <f t="shared" si="2"/>
        <v>400</v>
      </c>
    </row>
    <row r="77" spans="1:11" hidden="1" x14ac:dyDescent="0.25">
      <c r="A77" s="36" t="s">
        <v>344</v>
      </c>
      <c r="B77" s="37" t="s">
        <v>170</v>
      </c>
      <c r="C77" s="37" t="s">
        <v>171</v>
      </c>
      <c r="D77" s="37" t="s">
        <v>530</v>
      </c>
      <c r="E77" s="37" t="s">
        <v>172</v>
      </c>
      <c r="F77" s="37" t="s">
        <v>146</v>
      </c>
      <c r="G77" s="38">
        <v>88614</v>
      </c>
      <c r="H77" s="39" t="s">
        <v>443</v>
      </c>
      <c r="I77" s="40">
        <v>736</v>
      </c>
      <c r="J77" s="39" t="s">
        <v>572</v>
      </c>
      <c r="K77" s="47">
        <f t="shared" si="2"/>
        <v>200</v>
      </c>
    </row>
    <row r="78" spans="1:11" x14ac:dyDescent="0.25">
      <c r="A78" s="41" t="s">
        <v>353</v>
      </c>
      <c r="B78" s="42" t="s">
        <v>200</v>
      </c>
      <c r="C78" s="42" t="s">
        <v>201</v>
      </c>
      <c r="D78" s="42" t="s">
        <v>520</v>
      </c>
      <c r="E78" s="42" t="s">
        <v>202</v>
      </c>
      <c r="F78" s="42" t="s">
        <v>203</v>
      </c>
      <c r="G78" s="43">
        <v>86184</v>
      </c>
      <c r="H78" s="44" t="s">
        <v>452</v>
      </c>
      <c r="I78" s="45">
        <v>6158</v>
      </c>
      <c r="J78" s="44" t="s">
        <v>572</v>
      </c>
      <c r="K78" s="46">
        <f t="shared" si="2"/>
        <v>800</v>
      </c>
    </row>
    <row r="79" spans="1:11" x14ac:dyDescent="0.25">
      <c r="A79" s="36" t="s">
        <v>316</v>
      </c>
      <c r="B79" s="37" t="s">
        <v>77</v>
      </c>
      <c r="C79" s="37" t="s">
        <v>78</v>
      </c>
      <c r="D79" s="37" t="s">
        <v>503</v>
      </c>
      <c r="E79" s="37" t="s">
        <v>79</v>
      </c>
      <c r="F79" s="37" t="s">
        <v>31</v>
      </c>
      <c r="G79" s="38">
        <v>78934</v>
      </c>
      <c r="H79" s="39" t="s">
        <v>415</v>
      </c>
      <c r="I79" s="40">
        <v>6436</v>
      </c>
      <c r="J79" s="39" t="s">
        <v>574</v>
      </c>
      <c r="K79" s="47">
        <f t="shared" si="2"/>
        <v>800</v>
      </c>
    </row>
    <row r="80" spans="1:11" hidden="1" x14ac:dyDescent="0.25">
      <c r="A80" s="36" t="s">
        <v>310</v>
      </c>
      <c r="B80" s="37" t="s">
        <v>58</v>
      </c>
      <c r="C80" s="37" t="s">
        <v>59</v>
      </c>
      <c r="D80" s="37" t="s">
        <v>532</v>
      </c>
      <c r="E80" s="37" t="s">
        <v>60</v>
      </c>
      <c r="F80" s="37" t="s">
        <v>35</v>
      </c>
      <c r="G80" s="38" t="s">
        <v>61</v>
      </c>
      <c r="H80" s="39" t="s">
        <v>409</v>
      </c>
      <c r="I80" s="40">
        <v>707</v>
      </c>
      <c r="J80" s="39" t="s">
        <v>576</v>
      </c>
      <c r="K80" s="47">
        <f t="shared" si="2"/>
        <v>200</v>
      </c>
    </row>
    <row r="81" spans="1:11" x14ac:dyDescent="0.25">
      <c r="A81" s="41" t="s">
        <v>347</v>
      </c>
      <c r="B81" s="42" t="s">
        <v>179</v>
      </c>
      <c r="C81" s="42" t="s">
        <v>180</v>
      </c>
      <c r="D81" s="42" t="s">
        <v>529</v>
      </c>
      <c r="E81" s="42" t="s">
        <v>181</v>
      </c>
      <c r="F81" s="42" t="s">
        <v>182</v>
      </c>
      <c r="G81" s="43">
        <v>33026</v>
      </c>
      <c r="H81" s="44" t="s">
        <v>446</v>
      </c>
      <c r="I81" s="45">
        <v>5982</v>
      </c>
      <c r="J81" s="44" t="s">
        <v>574</v>
      </c>
      <c r="K81" s="46">
        <f t="shared" si="2"/>
        <v>600</v>
      </c>
    </row>
    <row r="82" spans="1:11" hidden="1" x14ac:dyDescent="0.25">
      <c r="A82" s="36" t="s">
        <v>382</v>
      </c>
      <c r="B82" s="37" t="s">
        <v>294</v>
      </c>
      <c r="C82" s="37" t="s">
        <v>295</v>
      </c>
      <c r="D82" s="37" t="s">
        <v>393</v>
      </c>
      <c r="E82" s="37" t="s">
        <v>394</v>
      </c>
      <c r="F82" s="37" t="s">
        <v>164</v>
      </c>
      <c r="G82" s="38">
        <v>69794</v>
      </c>
      <c r="H82" s="39" t="s">
        <v>481</v>
      </c>
      <c r="I82" s="40">
        <v>2292</v>
      </c>
      <c r="J82" s="39" t="s">
        <v>572</v>
      </c>
      <c r="K82" s="47">
        <f t="shared" si="2"/>
        <v>400</v>
      </c>
    </row>
    <row r="83" spans="1:11" x14ac:dyDescent="0.25">
      <c r="A83" s="36" t="s">
        <v>326</v>
      </c>
      <c r="B83" s="37" t="s">
        <v>112</v>
      </c>
      <c r="C83" s="37" t="s">
        <v>113</v>
      </c>
      <c r="D83" s="37" t="s">
        <v>601</v>
      </c>
      <c r="E83" s="37" t="s">
        <v>114</v>
      </c>
      <c r="F83" s="37" t="s">
        <v>115</v>
      </c>
      <c r="G83" s="38">
        <v>63310</v>
      </c>
      <c r="H83" s="39" t="s">
        <v>425</v>
      </c>
      <c r="I83" s="40">
        <v>5538</v>
      </c>
      <c r="J83" s="39" t="s">
        <v>576</v>
      </c>
      <c r="K83" s="47">
        <f t="shared" si="2"/>
        <v>600</v>
      </c>
    </row>
    <row r="84" spans="1:11" hidden="1" x14ac:dyDescent="0.25">
      <c r="A84" s="36" t="s">
        <v>306</v>
      </c>
      <c r="B84" s="37" t="s">
        <v>45</v>
      </c>
      <c r="C84" s="37" t="s">
        <v>46</v>
      </c>
      <c r="D84" s="37" t="s">
        <v>488</v>
      </c>
      <c r="E84" s="37" t="s">
        <v>47</v>
      </c>
      <c r="F84" s="37" t="s">
        <v>48</v>
      </c>
      <c r="G84" s="38">
        <v>23020</v>
      </c>
      <c r="H84" s="39" t="s">
        <v>405</v>
      </c>
      <c r="I84" s="40">
        <v>3641</v>
      </c>
      <c r="J84" s="39" t="s">
        <v>576</v>
      </c>
      <c r="K84" s="47">
        <f t="shared" si="2"/>
        <v>400</v>
      </c>
    </row>
    <row r="85" spans="1:11" hidden="1" x14ac:dyDescent="0.25">
      <c r="A85" s="36" t="s">
        <v>302</v>
      </c>
      <c r="B85" s="37" t="s">
        <v>28</v>
      </c>
      <c r="C85" s="37" t="s">
        <v>29</v>
      </c>
      <c r="D85" s="37" t="s">
        <v>485</v>
      </c>
      <c r="E85" s="37" t="s">
        <v>30</v>
      </c>
      <c r="F85" s="37" t="s">
        <v>31</v>
      </c>
      <c r="G85" s="38">
        <v>48104</v>
      </c>
      <c r="H85" s="39" t="s">
        <v>401</v>
      </c>
      <c r="I85" s="40">
        <v>2107</v>
      </c>
      <c r="J85" s="39" t="s">
        <v>572</v>
      </c>
      <c r="K85" s="47">
        <f t="shared" si="2"/>
        <v>400</v>
      </c>
    </row>
    <row r="86" spans="1:11" x14ac:dyDescent="0.25">
      <c r="A86" s="41" t="s">
        <v>335</v>
      </c>
      <c r="B86" s="42" t="s">
        <v>143</v>
      </c>
      <c r="C86" s="42" t="s">
        <v>144</v>
      </c>
      <c r="D86" s="42" t="s">
        <v>148</v>
      </c>
      <c r="E86" s="42" t="s">
        <v>145</v>
      </c>
      <c r="F86" s="42" t="s">
        <v>146</v>
      </c>
      <c r="G86" s="43">
        <v>55257</v>
      </c>
      <c r="H86" s="44" t="s">
        <v>434</v>
      </c>
      <c r="I86" s="45">
        <v>5270</v>
      </c>
      <c r="J86" s="44" t="s">
        <v>574</v>
      </c>
      <c r="K86" s="46">
        <f t="shared" si="2"/>
        <v>600</v>
      </c>
    </row>
    <row r="87" spans="1:11" x14ac:dyDescent="0.25">
      <c r="A87" s="36" t="s">
        <v>372</v>
      </c>
      <c r="B87" s="37" t="s">
        <v>264</v>
      </c>
      <c r="C87" s="37" t="s">
        <v>265</v>
      </c>
      <c r="D87" s="37" t="s">
        <v>499</v>
      </c>
      <c r="E87" s="37" t="s">
        <v>266</v>
      </c>
      <c r="F87" s="37" t="s">
        <v>178</v>
      </c>
      <c r="G87" s="38">
        <v>79116</v>
      </c>
      <c r="H87" s="39" t="s">
        <v>471</v>
      </c>
      <c r="I87" s="40">
        <v>6006</v>
      </c>
      <c r="J87" s="39" t="s">
        <v>576</v>
      </c>
      <c r="K87" s="47">
        <f t="shared" si="2"/>
        <v>800</v>
      </c>
    </row>
    <row r="88" spans="1:11" x14ac:dyDescent="0.25">
      <c r="A88" s="41" t="s">
        <v>315</v>
      </c>
      <c r="B88" s="42" t="s">
        <v>73</v>
      </c>
      <c r="C88" s="42" t="s">
        <v>74</v>
      </c>
      <c r="D88" s="42" t="s">
        <v>388</v>
      </c>
      <c r="E88" s="42" t="s">
        <v>75</v>
      </c>
      <c r="F88" s="42" t="s">
        <v>76</v>
      </c>
      <c r="G88" s="43">
        <v>82071</v>
      </c>
      <c r="H88" s="44" t="s">
        <v>414</v>
      </c>
      <c r="I88" s="45">
        <v>9371</v>
      </c>
      <c r="J88" s="44" t="s">
        <v>574</v>
      </c>
      <c r="K88" s="46">
        <f t="shared" si="2"/>
        <v>1000</v>
      </c>
    </row>
    <row r="89" spans="1:11" x14ac:dyDescent="0.25">
      <c r="A89" s="41" t="s">
        <v>333</v>
      </c>
      <c r="B89" s="42" t="s">
        <v>136</v>
      </c>
      <c r="C89" s="42" t="s">
        <v>137</v>
      </c>
      <c r="D89" s="42" t="s">
        <v>536</v>
      </c>
      <c r="E89" s="42" t="s">
        <v>138</v>
      </c>
      <c r="F89" s="42" t="s">
        <v>139</v>
      </c>
      <c r="G89" s="43">
        <v>33192</v>
      </c>
      <c r="H89" s="44" t="s">
        <v>432</v>
      </c>
      <c r="I89" s="45">
        <v>6662</v>
      </c>
      <c r="J89" s="44" t="s">
        <v>572</v>
      </c>
      <c r="K89" s="46">
        <f t="shared" si="2"/>
        <v>800</v>
      </c>
    </row>
    <row r="90" spans="1:11" hidden="1" x14ac:dyDescent="0.25">
      <c r="A90" s="36" t="s">
        <v>368</v>
      </c>
      <c r="B90" s="37" t="s">
        <v>250</v>
      </c>
      <c r="C90" s="37" t="s">
        <v>251</v>
      </c>
      <c r="D90" s="37" t="s">
        <v>599</v>
      </c>
      <c r="E90" s="37" t="s">
        <v>252</v>
      </c>
      <c r="F90" s="37" t="s">
        <v>253</v>
      </c>
      <c r="G90" s="38">
        <v>77005</v>
      </c>
      <c r="H90" s="39" t="s">
        <v>467</v>
      </c>
      <c r="I90" s="40">
        <v>1677</v>
      </c>
      <c r="J90" s="39" t="s">
        <v>572</v>
      </c>
      <c r="K90" s="47">
        <f t="shared" si="2"/>
        <v>200</v>
      </c>
    </row>
    <row r="91" spans="1:11" hidden="1" x14ac:dyDescent="0.25">
      <c r="A91" s="41" t="s">
        <v>319</v>
      </c>
      <c r="B91" s="42" t="s">
        <v>88</v>
      </c>
      <c r="C91" s="42" t="s">
        <v>89</v>
      </c>
      <c r="D91" s="42" t="s">
        <v>603</v>
      </c>
      <c r="E91" s="42" t="s">
        <v>90</v>
      </c>
      <c r="F91" s="42" t="s">
        <v>52</v>
      </c>
      <c r="G91" s="43">
        <v>23889</v>
      </c>
      <c r="H91" s="44" t="s">
        <v>418</v>
      </c>
      <c r="I91" s="45">
        <v>2034</v>
      </c>
      <c r="J91" s="44" t="s">
        <v>572</v>
      </c>
      <c r="K91" s="46">
        <f t="shared" si="2"/>
        <v>400</v>
      </c>
    </row>
    <row r="92" spans="1:11" hidden="1" x14ac:dyDescent="0.25">
      <c r="A92" s="41" t="s">
        <v>355</v>
      </c>
      <c r="B92" s="42" t="s">
        <v>88</v>
      </c>
      <c r="C92" s="42" t="s">
        <v>208</v>
      </c>
      <c r="D92" s="42" t="s">
        <v>525</v>
      </c>
      <c r="E92" s="42" t="s">
        <v>209</v>
      </c>
      <c r="F92" s="42" t="s">
        <v>44</v>
      </c>
      <c r="G92" s="43">
        <v>55830</v>
      </c>
      <c r="H92" s="44" t="s">
        <v>454</v>
      </c>
      <c r="I92" s="45">
        <v>1074</v>
      </c>
      <c r="J92" s="44" t="s">
        <v>574</v>
      </c>
      <c r="K92" s="46">
        <f t="shared" si="2"/>
        <v>200</v>
      </c>
    </row>
    <row r="93" spans="1:11" x14ac:dyDescent="0.25">
      <c r="A93" s="41" t="s">
        <v>373</v>
      </c>
      <c r="B93" s="42" t="s">
        <v>267</v>
      </c>
      <c r="C93" s="42" t="s">
        <v>268</v>
      </c>
      <c r="D93" s="42" t="s">
        <v>498</v>
      </c>
      <c r="E93" s="42" t="s">
        <v>269</v>
      </c>
      <c r="F93" s="42" t="s">
        <v>270</v>
      </c>
      <c r="G93" s="43">
        <v>49653</v>
      </c>
      <c r="H93" s="44" t="s">
        <v>472</v>
      </c>
      <c r="I93" s="45">
        <v>9272</v>
      </c>
      <c r="J93" s="44" t="s">
        <v>572</v>
      </c>
      <c r="K93" s="46">
        <f t="shared" si="2"/>
        <v>1000</v>
      </c>
    </row>
    <row r="94" spans="1:11" ht="15.75" hidden="1" thickBot="1" x14ac:dyDescent="0.3">
      <c r="A94" s="48" t="s">
        <v>320</v>
      </c>
      <c r="B94" s="49" t="s">
        <v>91</v>
      </c>
      <c r="C94" s="49" t="s">
        <v>92</v>
      </c>
      <c r="D94" s="49" t="s">
        <v>604</v>
      </c>
      <c r="E94" s="49" t="s">
        <v>93</v>
      </c>
      <c r="F94" s="49" t="s">
        <v>83</v>
      </c>
      <c r="G94" s="50">
        <v>15474</v>
      </c>
      <c r="H94" s="51" t="s">
        <v>419</v>
      </c>
      <c r="I94" s="52">
        <v>943</v>
      </c>
      <c r="J94" s="51" t="s">
        <v>576</v>
      </c>
      <c r="K94" s="53">
        <f t="shared" si="2"/>
        <v>200</v>
      </c>
    </row>
    <row r="98" spans="1:10" x14ac:dyDescent="0.25">
      <c r="A98" t="s">
        <v>580</v>
      </c>
      <c r="I98" s="2"/>
    </row>
    <row r="99" spans="1:10" x14ac:dyDescent="0.25">
      <c r="I99" s="2"/>
    </row>
    <row r="100" spans="1:10" x14ac:dyDescent="0.25">
      <c r="I100" s="2"/>
    </row>
    <row r="101" spans="1:10" x14ac:dyDescent="0.25">
      <c r="I101" s="2"/>
    </row>
    <row r="102" spans="1:10" x14ac:dyDescent="0.25">
      <c r="I102" s="2"/>
    </row>
    <row r="103" spans="1:10" x14ac:dyDescent="0.25">
      <c r="I103" s="2"/>
    </row>
    <row r="104" spans="1:10" x14ac:dyDescent="0.25">
      <c r="I104" s="2"/>
    </row>
    <row r="108" spans="1:10" x14ac:dyDescent="0.25">
      <c r="J108" s="1"/>
    </row>
    <row r="109" spans="1:10" x14ac:dyDescent="0.25">
      <c r="J109" s="1"/>
    </row>
    <row r="110" spans="1:10" x14ac:dyDescent="0.25">
      <c r="J110" s="1"/>
    </row>
  </sheetData>
  <autoFilter ref="A7:K94">
    <filterColumn colId="8">
      <customFilters>
        <customFilter operator="greaterThan" val="5000"/>
      </customFilters>
    </filterColumn>
    <sortState ref="A8:K94">
      <sortCondition ref="C7:C94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I2" sqref="I2"/>
    </sheetView>
  </sheetViews>
  <sheetFormatPr defaultRowHeight="15" x14ac:dyDescent="0.25"/>
  <cols>
    <col min="1" max="1" width="13.7109375" bestFit="1" customWidth="1"/>
    <col min="2" max="2" width="6.7109375" bestFit="1" customWidth="1"/>
    <col min="3" max="3" width="11.85546875" bestFit="1" customWidth="1"/>
    <col min="4" max="4" width="9.140625" customWidth="1"/>
    <col min="5" max="5" width="9" customWidth="1"/>
    <col min="6" max="6" width="7.7109375" customWidth="1"/>
    <col min="8" max="8" width="11.5703125" customWidth="1"/>
    <col min="9" max="9" width="10.42578125" bestFit="1" customWidth="1"/>
    <col min="13" max="13" width="11.5703125" bestFit="1" customWidth="1"/>
    <col min="14" max="14" width="10.5703125" bestFit="1" customWidth="1"/>
  </cols>
  <sheetData>
    <row r="1" spans="1:14" x14ac:dyDescent="0.25">
      <c r="A1" s="4" t="s">
        <v>542</v>
      </c>
      <c r="B1" s="5" t="s">
        <v>559</v>
      </c>
      <c r="C1" s="5" t="s">
        <v>543</v>
      </c>
      <c r="D1" s="6" t="s">
        <v>546</v>
      </c>
      <c r="E1" s="6" t="s">
        <v>545</v>
      </c>
      <c r="F1" s="6" t="s">
        <v>547</v>
      </c>
      <c r="G1" s="7" t="s">
        <v>560</v>
      </c>
      <c r="H1" s="19" t="s">
        <v>569</v>
      </c>
      <c r="I1" s="79" t="s">
        <v>682</v>
      </c>
      <c r="L1" s="79" t="s">
        <v>585</v>
      </c>
      <c r="M1" s="79" t="s">
        <v>683</v>
      </c>
    </row>
    <row r="2" spans="1:14" x14ac:dyDescent="0.25">
      <c r="A2" s="65" t="s">
        <v>544</v>
      </c>
      <c r="B2" s="66">
        <v>6</v>
      </c>
      <c r="C2" s="76">
        <v>822</v>
      </c>
      <c r="D2" s="67" t="s">
        <v>561</v>
      </c>
      <c r="E2" s="68"/>
      <c r="F2" s="68"/>
      <c r="G2" s="73" t="s">
        <v>563</v>
      </c>
      <c r="H2" s="65" t="s">
        <v>572</v>
      </c>
      <c r="I2" s="89">
        <f>SUMIF('Client Transactions'!$I$3:$I$58,'Travel Packages'!A2,'Client Transactions'!$M$3:$M$58)</f>
        <v>2260.5</v>
      </c>
      <c r="L2" s="87" t="s">
        <v>576</v>
      </c>
      <c r="M2" s="89">
        <f>SUMIF($H$2:$H$14,L2,$I$2:$I$14)</f>
        <v>8357.5750000000007</v>
      </c>
      <c r="N2" s="86"/>
    </row>
    <row r="3" spans="1:14" x14ac:dyDescent="0.25">
      <c r="A3" s="69" t="s">
        <v>548</v>
      </c>
      <c r="B3" s="70">
        <v>5</v>
      </c>
      <c r="C3" s="77">
        <v>716</v>
      </c>
      <c r="D3" s="71" t="s">
        <v>561</v>
      </c>
      <c r="E3" s="71" t="s">
        <v>561</v>
      </c>
      <c r="F3" s="71" t="s">
        <v>561</v>
      </c>
      <c r="G3" s="74" t="s">
        <v>564</v>
      </c>
      <c r="H3" s="69" t="s">
        <v>576</v>
      </c>
      <c r="I3" s="90">
        <f>SUMIF('Client Transactions'!$I$3:$I$58,'Travel Packages'!A3,'Client Transactions'!$M$3:$M$58)</f>
        <v>662.3</v>
      </c>
      <c r="L3" s="88" t="s">
        <v>572</v>
      </c>
      <c r="M3" s="90">
        <f t="shared" ref="M3:M4" si="0">SUMIF($H$2:$H$14,L3,$I$2:$I$14)</f>
        <v>19372.149999999998</v>
      </c>
    </row>
    <row r="4" spans="1:14" x14ac:dyDescent="0.25">
      <c r="A4" s="8" t="s">
        <v>549</v>
      </c>
      <c r="B4" s="9">
        <v>5</v>
      </c>
      <c r="C4" s="17">
        <v>748</v>
      </c>
      <c r="D4" s="10" t="s">
        <v>561</v>
      </c>
      <c r="E4" s="68"/>
      <c r="F4" s="11"/>
      <c r="G4" s="15" t="s">
        <v>565</v>
      </c>
      <c r="H4" s="8" t="s">
        <v>572</v>
      </c>
      <c r="I4" s="89">
        <f>SUMIF('Client Transactions'!$I$3:$I$58,'Travel Packages'!A4,'Client Transactions'!$M$3:$M$58)</f>
        <v>1383.8</v>
      </c>
      <c r="L4" s="87" t="s">
        <v>574</v>
      </c>
      <c r="M4" s="89">
        <f t="shared" si="0"/>
        <v>4633.9499999999989</v>
      </c>
    </row>
    <row r="5" spans="1:14" x14ac:dyDescent="0.25">
      <c r="A5" s="69" t="s">
        <v>550</v>
      </c>
      <c r="B5" s="70">
        <v>5</v>
      </c>
      <c r="C5" s="77">
        <v>698</v>
      </c>
      <c r="D5" s="71" t="s">
        <v>561</v>
      </c>
      <c r="E5" s="72"/>
      <c r="F5" s="71" t="s">
        <v>561</v>
      </c>
      <c r="G5" s="74" t="s">
        <v>563</v>
      </c>
      <c r="H5" s="69" t="s">
        <v>572</v>
      </c>
      <c r="I5" s="90">
        <f>SUMIF('Client Transactions'!$I$3:$I$58,'Travel Packages'!A5,'Client Transactions'!$M$3:$M$58)</f>
        <v>5252.45</v>
      </c>
    </row>
    <row r="6" spans="1:14" x14ac:dyDescent="0.25">
      <c r="A6" s="8" t="s">
        <v>551</v>
      </c>
      <c r="B6" s="9">
        <v>5</v>
      </c>
      <c r="C6" s="17">
        <v>689</v>
      </c>
      <c r="D6" s="10" t="s">
        <v>561</v>
      </c>
      <c r="E6" s="11"/>
      <c r="F6" s="11"/>
      <c r="G6" s="15" t="s">
        <v>565</v>
      </c>
      <c r="H6" s="8" t="s">
        <v>576</v>
      </c>
      <c r="I6" s="89">
        <f>SUMIF('Client Transactions'!$I$3:$I$58,'Travel Packages'!A6,'Client Transactions'!$M$3:$M$58)</f>
        <v>3255.5249999999996</v>
      </c>
    </row>
    <row r="7" spans="1:14" x14ac:dyDescent="0.25">
      <c r="A7" s="69" t="s">
        <v>552</v>
      </c>
      <c r="B7" s="70">
        <v>6</v>
      </c>
      <c r="C7" s="77">
        <v>454</v>
      </c>
      <c r="D7" s="71" t="s">
        <v>561</v>
      </c>
      <c r="E7" s="71" t="s">
        <v>561</v>
      </c>
      <c r="F7" s="71" t="s">
        <v>561</v>
      </c>
      <c r="G7" s="74" t="s">
        <v>565</v>
      </c>
      <c r="H7" s="69" t="s">
        <v>574</v>
      </c>
      <c r="I7" s="90">
        <f>SUMIF('Client Transactions'!$I$3:$I$58,'Travel Packages'!A7,'Client Transactions'!$M$3:$M$58)</f>
        <v>2565.1</v>
      </c>
    </row>
    <row r="8" spans="1:14" x14ac:dyDescent="0.25">
      <c r="A8" s="65" t="s">
        <v>553</v>
      </c>
      <c r="B8" s="66">
        <v>5</v>
      </c>
      <c r="C8" s="76">
        <v>1335</v>
      </c>
      <c r="D8" s="67" t="s">
        <v>561</v>
      </c>
      <c r="E8" s="63" t="s">
        <v>561</v>
      </c>
      <c r="F8" s="63" t="s">
        <v>561</v>
      </c>
      <c r="G8" s="73" t="s">
        <v>563</v>
      </c>
      <c r="H8" s="65" t="s">
        <v>572</v>
      </c>
      <c r="I8" s="89">
        <f>SUMIF('Client Transactions'!$I$3:$I$58,'Travel Packages'!A8,'Client Transactions'!$M$3:$M$58)</f>
        <v>4872.75</v>
      </c>
    </row>
    <row r="9" spans="1:14" x14ac:dyDescent="0.25">
      <c r="A9" s="69" t="s">
        <v>554</v>
      </c>
      <c r="B9" s="70">
        <v>6</v>
      </c>
      <c r="C9" s="77">
        <v>322</v>
      </c>
      <c r="D9" s="71" t="s">
        <v>561</v>
      </c>
      <c r="E9" s="72"/>
      <c r="F9" s="72"/>
      <c r="G9" s="74" t="s">
        <v>563</v>
      </c>
      <c r="H9" s="69" t="s">
        <v>574</v>
      </c>
      <c r="I9" s="90">
        <f>SUMIF('Client Transactions'!$I$3:$I$58,'Travel Packages'!A9,'Client Transactions'!$M$3:$M$58)</f>
        <v>2068.8499999999995</v>
      </c>
    </row>
    <row r="10" spans="1:14" x14ac:dyDescent="0.25">
      <c r="A10" s="65" t="s">
        <v>555</v>
      </c>
      <c r="B10" s="66">
        <v>6</v>
      </c>
      <c r="C10" s="76">
        <v>686</v>
      </c>
      <c r="D10" s="67" t="s">
        <v>561</v>
      </c>
      <c r="E10" s="67" t="s">
        <v>561</v>
      </c>
      <c r="F10" s="68"/>
      <c r="G10" s="73" t="s">
        <v>565</v>
      </c>
      <c r="H10" s="65" t="s">
        <v>576</v>
      </c>
      <c r="I10" s="89">
        <f>SUMIF('Client Transactions'!$I$3:$I$58,'Travel Packages'!A10,'Client Transactions'!$M$3:$M$58)</f>
        <v>1251.95</v>
      </c>
    </row>
    <row r="11" spans="1:14" x14ac:dyDescent="0.25">
      <c r="A11" s="12" t="s">
        <v>556</v>
      </c>
      <c r="B11" s="13">
        <v>5</v>
      </c>
      <c r="C11" s="18">
        <v>374</v>
      </c>
      <c r="D11" s="14" t="s">
        <v>561</v>
      </c>
      <c r="E11" s="72"/>
      <c r="F11" s="71" t="s">
        <v>561</v>
      </c>
      <c r="G11" s="16" t="s">
        <v>564</v>
      </c>
      <c r="H11" s="12" t="s">
        <v>572</v>
      </c>
      <c r="I11" s="90">
        <f>SUMIF('Client Transactions'!$I$3:$I$58,'Travel Packages'!A11,'Client Transactions'!$M$3:$M$58)</f>
        <v>673.2</v>
      </c>
    </row>
    <row r="12" spans="1:14" x14ac:dyDescent="0.25">
      <c r="A12" s="65" t="s">
        <v>557</v>
      </c>
      <c r="B12" s="66">
        <v>6</v>
      </c>
      <c r="C12" s="76">
        <v>693</v>
      </c>
      <c r="D12" s="67" t="s">
        <v>561</v>
      </c>
      <c r="E12" s="68"/>
      <c r="F12" s="68"/>
      <c r="G12" s="73" t="s">
        <v>565</v>
      </c>
      <c r="H12" s="65" t="s">
        <v>576</v>
      </c>
      <c r="I12" s="89">
        <f>SUMIF('Client Transactions'!$I$3:$I$58,'Travel Packages'!A12,'Client Transactions'!$M$3:$M$58)</f>
        <v>3187.8</v>
      </c>
    </row>
    <row r="13" spans="1:14" x14ac:dyDescent="0.25">
      <c r="A13" s="12" t="s">
        <v>558</v>
      </c>
      <c r="B13" s="13">
        <v>6</v>
      </c>
      <c r="C13" s="18">
        <v>592</v>
      </c>
      <c r="D13" s="14" t="s">
        <v>561</v>
      </c>
      <c r="E13" s="14" t="s">
        <v>561</v>
      </c>
      <c r="F13" s="72"/>
      <c r="G13" s="16" t="s">
        <v>563</v>
      </c>
      <c r="H13" s="12" t="s">
        <v>572</v>
      </c>
      <c r="I13" s="90">
        <f>SUMIF('Client Transactions'!$I$3:$I$58,'Travel Packages'!A13,'Client Transactions'!$M$3:$M$58)</f>
        <v>2116.3999999999996</v>
      </c>
    </row>
    <row r="14" spans="1:14" x14ac:dyDescent="0.25">
      <c r="A14" s="61" t="s">
        <v>562</v>
      </c>
      <c r="B14" s="62">
        <v>3</v>
      </c>
      <c r="C14" s="78">
        <v>443</v>
      </c>
      <c r="D14" s="63" t="s">
        <v>561</v>
      </c>
      <c r="E14" s="63" t="s">
        <v>561</v>
      </c>
      <c r="F14" s="62"/>
      <c r="G14" s="75" t="s">
        <v>566</v>
      </c>
      <c r="H14" s="61" t="s">
        <v>572</v>
      </c>
      <c r="I14" s="89">
        <f>SUMIF('Client Transactions'!$I$3:$I$58,'Travel Packages'!A14,'Client Transactions'!$M$3:$M$58)</f>
        <v>2813.05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23"/>
  <sheetViews>
    <sheetView zoomScaleNormal="100" workbookViewId="0">
      <selection activeCell="L64" sqref="L64"/>
    </sheetView>
  </sheetViews>
  <sheetFormatPr defaultRowHeight="15" x14ac:dyDescent="0.25"/>
  <cols>
    <col min="1" max="1" width="12.140625" bestFit="1" customWidth="1"/>
    <col min="2" max="2" width="11.42578125" bestFit="1" customWidth="1"/>
    <col min="3" max="3" width="10.5703125" bestFit="1" customWidth="1"/>
    <col min="4" max="4" width="32.7109375" bestFit="1" customWidth="1"/>
    <col min="5" max="5" width="16.28515625" bestFit="1" customWidth="1"/>
    <col min="7" max="7" width="8.7109375" bestFit="1" customWidth="1"/>
    <col min="8" max="9" width="13.7109375" bestFit="1" customWidth="1"/>
    <col min="10" max="10" width="12.28515625" bestFit="1" customWidth="1"/>
    <col min="11" max="11" width="11" bestFit="1" customWidth="1"/>
    <col min="12" max="12" width="8.7109375" bestFit="1" customWidth="1"/>
    <col min="13" max="13" width="18.85546875" bestFit="1" customWidth="1"/>
    <col min="14" max="14" width="13.28515625" bestFit="1" customWidth="1"/>
  </cols>
  <sheetData>
    <row r="1" spans="1:14" x14ac:dyDescent="0.25">
      <c r="A1" s="91" t="s">
        <v>590</v>
      </c>
      <c r="B1" s="91"/>
      <c r="C1" s="91"/>
      <c r="D1" s="91"/>
      <c r="E1" s="91"/>
      <c r="F1" s="91"/>
      <c r="G1" s="91"/>
      <c r="H1" s="91"/>
      <c r="I1" s="91"/>
      <c r="J1" s="91"/>
      <c r="K1" s="92" t="s">
        <v>589</v>
      </c>
      <c r="L1" s="92"/>
      <c r="M1" s="92"/>
      <c r="N1" s="84"/>
    </row>
    <row r="2" spans="1:14" x14ac:dyDescent="0.25">
      <c r="A2" s="3" t="s">
        <v>618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385</v>
      </c>
      <c r="I2" s="3" t="s">
        <v>619</v>
      </c>
      <c r="J2" s="3" t="s">
        <v>620</v>
      </c>
      <c r="K2" s="3" t="s">
        <v>615</v>
      </c>
      <c r="L2" s="23" t="s">
        <v>608</v>
      </c>
      <c r="M2" s="23" t="s">
        <v>616</v>
      </c>
      <c r="N2" s="60" t="s">
        <v>681</v>
      </c>
    </row>
    <row r="3" spans="1:14" hidden="1" x14ac:dyDescent="0.25">
      <c r="A3" t="s">
        <v>629</v>
      </c>
      <c r="B3" t="s">
        <v>71</v>
      </c>
      <c r="C3" t="s">
        <v>72</v>
      </c>
      <c r="D3" t="s">
        <v>502</v>
      </c>
      <c r="E3" t="s">
        <v>27</v>
      </c>
      <c r="F3" t="s">
        <v>13</v>
      </c>
      <c r="G3">
        <v>92010</v>
      </c>
      <c r="H3" t="s">
        <v>413</v>
      </c>
      <c r="I3" t="s">
        <v>558</v>
      </c>
      <c r="J3" s="20">
        <v>42039</v>
      </c>
      <c r="K3" s="22">
        <f>VLOOKUP(I3,'Travel Packages'!$A$2:$C$14,3,FALSE)</f>
        <v>592</v>
      </c>
      <c r="L3" s="85">
        <f>VLOOKUP(N3,'Agency Data and Analysis'!$D$14:$E$18,2)</f>
        <v>0.05</v>
      </c>
      <c r="M3" s="22">
        <f>K3-(K3*L3)</f>
        <v>562.4</v>
      </c>
      <c r="N3">
        <f>INDEX('Agency Clients'!K8:K94,MATCH('Client Transactions'!C3,'Agency Clients'!C8:C94))</f>
        <v>400</v>
      </c>
    </row>
    <row r="4" spans="1:14" x14ac:dyDescent="0.25">
      <c r="A4" t="s">
        <v>660</v>
      </c>
      <c r="B4" t="s">
        <v>275</v>
      </c>
      <c r="C4" t="s">
        <v>276</v>
      </c>
      <c r="D4" t="s">
        <v>495</v>
      </c>
      <c r="E4" t="s">
        <v>277</v>
      </c>
      <c r="F4" t="s">
        <v>132</v>
      </c>
      <c r="G4">
        <v>65819</v>
      </c>
      <c r="H4" t="s">
        <v>474</v>
      </c>
      <c r="I4" t="s">
        <v>562</v>
      </c>
      <c r="J4" s="20">
        <v>42056</v>
      </c>
      <c r="K4" s="22">
        <f>VLOOKUP(I4,'Travel Packages'!$A$2:$C$14,3,FALSE)</f>
        <v>443</v>
      </c>
      <c r="L4" s="85">
        <f>VLOOKUP(N4,'Agency Data and Analysis'!$D$14:$E$18,2)</f>
        <v>0.1</v>
      </c>
      <c r="M4" s="81">
        <f t="shared" ref="M4:M58" si="0">K4-(K4*L4)</f>
        <v>398.7</v>
      </c>
      <c r="N4" s="59">
        <f>INDEX('Agency Clients'!K9:K95,MATCH('Client Transactions'!C4,'Agency Clients'!C9:C95))</f>
        <v>800</v>
      </c>
    </row>
    <row r="5" spans="1:14" hidden="1" x14ac:dyDescent="0.25">
      <c r="A5" t="s">
        <v>625</v>
      </c>
      <c r="B5" t="s">
        <v>383</v>
      </c>
      <c r="C5" t="s">
        <v>384</v>
      </c>
      <c r="D5" t="s">
        <v>489</v>
      </c>
      <c r="E5" t="s">
        <v>27</v>
      </c>
      <c r="F5" t="s">
        <v>13</v>
      </c>
      <c r="G5">
        <v>92010</v>
      </c>
      <c r="H5" t="s">
        <v>406</v>
      </c>
      <c r="I5" t="s">
        <v>555</v>
      </c>
      <c r="J5" s="20">
        <v>42037</v>
      </c>
      <c r="K5" s="22">
        <f>VLOOKUP(I5,'Travel Packages'!$A$2:$C$14,3,FALSE)</f>
        <v>686</v>
      </c>
      <c r="L5" s="85">
        <f>VLOOKUP(N5,'Agency Data and Analysis'!$D$14:$E$18,2)</f>
        <v>0.15</v>
      </c>
      <c r="M5" s="81">
        <f t="shared" si="0"/>
        <v>583.1</v>
      </c>
      <c r="N5" s="59">
        <f>INDEX('Agency Clients'!K10:K96,MATCH('Client Transactions'!C5,'Agency Clients'!C10:C96))</f>
        <v>1000</v>
      </c>
    </row>
    <row r="6" spans="1:14" x14ac:dyDescent="0.25">
      <c r="A6" t="s">
        <v>647</v>
      </c>
      <c r="B6" t="s">
        <v>186</v>
      </c>
      <c r="C6" t="s">
        <v>187</v>
      </c>
      <c r="D6" t="s">
        <v>504</v>
      </c>
      <c r="E6" t="s">
        <v>188</v>
      </c>
      <c r="F6" t="s">
        <v>189</v>
      </c>
      <c r="G6">
        <v>85212</v>
      </c>
      <c r="H6" t="s">
        <v>448</v>
      </c>
      <c r="I6" t="s">
        <v>552</v>
      </c>
      <c r="J6" s="20">
        <v>42050</v>
      </c>
      <c r="K6" s="22">
        <f>VLOOKUP(I6,'Travel Packages'!$A$2:$C$14,3,FALSE)</f>
        <v>454</v>
      </c>
      <c r="L6" s="85">
        <f>VLOOKUP(N6,'Agency Data and Analysis'!$D$14:$E$18,2)</f>
        <v>0.05</v>
      </c>
      <c r="M6" s="81">
        <f t="shared" si="0"/>
        <v>431.3</v>
      </c>
      <c r="N6" s="59">
        <f>INDEX('Agency Clients'!K11:K97,MATCH('Client Transactions'!C6,'Agency Clients'!C11:C97))</f>
        <v>400</v>
      </c>
    </row>
    <row r="7" spans="1:14" hidden="1" x14ac:dyDescent="0.25">
      <c r="A7" t="s">
        <v>665</v>
      </c>
      <c r="B7" t="s">
        <v>186</v>
      </c>
      <c r="C7" t="s">
        <v>187</v>
      </c>
      <c r="D7" t="s">
        <v>504</v>
      </c>
      <c r="E7" t="s">
        <v>188</v>
      </c>
      <c r="F7" t="s">
        <v>189</v>
      </c>
      <c r="G7">
        <v>85212</v>
      </c>
      <c r="H7" t="s">
        <v>448</v>
      </c>
      <c r="I7" t="s">
        <v>557</v>
      </c>
      <c r="J7" s="20">
        <v>42060</v>
      </c>
      <c r="K7" s="22">
        <f>VLOOKUP(I7,'Travel Packages'!$A$2:$C$14,3,FALSE)</f>
        <v>693</v>
      </c>
      <c r="L7" s="85">
        <f>VLOOKUP(N7,'Agency Data and Analysis'!$D$14:$E$18,2)</f>
        <v>0.05</v>
      </c>
      <c r="M7" s="81">
        <f t="shared" si="0"/>
        <v>658.35</v>
      </c>
      <c r="N7" s="59">
        <f>INDEX('Agency Clients'!K12:K98,MATCH('Client Transactions'!C7,'Agency Clients'!C12:C98))</f>
        <v>400</v>
      </c>
    </row>
    <row r="8" spans="1:14" hidden="1" x14ac:dyDescent="0.25">
      <c r="A8" t="s">
        <v>675</v>
      </c>
      <c r="B8" t="s">
        <v>287</v>
      </c>
      <c r="C8" t="s">
        <v>288</v>
      </c>
      <c r="D8" t="s">
        <v>492</v>
      </c>
      <c r="E8" t="s">
        <v>289</v>
      </c>
      <c r="F8" t="s">
        <v>44</v>
      </c>
      <c r="G8">
        <v>24835</v>
      </c>
      <c r="H8" t="s">
        <v>478</v>
      </c>
      <c r="I8" t="s">
        <v>550</v>
      </c>
      <c r="J8" s="20">
        <v>42065</v>
      </c>
      <c r="K8" s="22">
        <f>VLOOKUP(I8,'Travel Packages'!$A$2:$C$14,3,FALSE)</f>
        <v>698</v>
      </c>
      <c r="L8" s="85">
        <f>VLOOKUP(N8,'Agency Data and Analysis'!$D$14:$E$18,2)</f>
        <v>7.4999999999999997E-2</v>
      </c>
      <c r="M8" s="81">
        <f t="shared" si="0"/>
        <v>645.65</v>
      </c>
      <c r="N8" s="59">
        <f>INDEX('Agency Clients'!K13:K99,MATCH('Client Transactions'!C8,'Agency Clients'!C13:C99))</f>
        <v>600</v>
      </c>
    </row>
    <row r="9" spans="1:14" hidden="1" x14ac:dyDescent="0.25">
      <c r="A9" t="s">
        <v>623</v>
      </c>
      <c r="B9" t="s">
        <v>10</v>
      </c>
      <c r="C9" t="s">
        <v>11</v>
      </c>
      <c r="D9" t="s">
        <v>386</v>
      </c>
      <c r="E9" t="s">
        <v>12</v>
      </c>
      <c r="F9" t="s">
        <v>13</v>
      </c>
      <c r="G9">
        <v>93420</v>
      </c>
      <c r="H9" t="s">
        <v>396</v>
      </c>
      <c r="I9" t="s">
        <v>548</v>
      </c>
      <c r="J9" s="20">
        <v>42037</v>
      </c>
      <c r="K9" s="22">
        <f>VLOOKUP(I9,'Travel Packages'!$A$2:$C$14,3,FALSE)</f>
        <v>716</v>
      </c>
      <c r="L9" s="85">
        <f>VLOOKUP(N9,'Agency Data and Analysis'!$D$14:$E$18,2)</f>
        <v>7.4999999999999997E-2</v>
      </c>
      <c r="M9" s="81">
        <f t="shared" si="0"/>
        <v>662.3</v>
      </c>
      <c r="N9" s="59">
        <f>INDEX('Agency Clients'!K14:K100,MATCH('Client Transactions'!C9,'Agency Clients'!C14:C100))</f>
        <v>600</v>
      </c>
    </row>
    <row r="10" spans="1:14" x14ac:dyDescent="0.25">
      <c r="A10" t="s">
        <v>634</v>
      </c>
      <c r="B10" t="s">
        <v>150</v>
      </c>
      <c r="C10" t="s">
        <v>151</v>
      </c>
      <c r="D10" t="s">
        <v>508</v>
      </c>
      <c r="E10" t="s">
        <v>206</v>
      </c>
      <c r="F10" t="s">
        <v>207</v>
      </c>
      <c r="G10">
        <v>44758</v>
      </c>
      <c r="H10" t="s">
        <v>436</v>
      </c>
      <c r="I10" t="s">
        <v>552</v>
      </c>
      <c r="J10" s="83">
        <v>42041</v>
      </c>
      <c r="K10" s="22">
        <f>VLOOKUP(I10,'Travel Packages'!$A$2:$C$14,3,FALSE)</f>
        <v>454</v>
      </c>
      <c r="L10" s="85">
        <f>VLOOKUP(N10,'Agency Data and Analysis'!$D$14:$E$18,2)</f>
        <v>7.4999999999999997E-2</v>
      </c>
      <c r="M10" s="81">
        <f t="shared" si="0"/>
        <v>419.95</v>
      </c>
      <c r="N10" s="59">
        <f>INDEX('Agency Clients'!K15:K101,MATCH('Client Transactions'!C10,'Agency Clients'!C15:C101))</f>
        <v>600</v>
      </c>
    </row>
    <row r="11" spans="1:14" hidden="1" x14ac:dyDescent="0.25">
      <c r="A11" t="s">
        <v>666</v>
      </c>
      <c r="B11" t="s">
        <v>217</v>
      </c>
      <c r="C11" t="s">
        <v>218</v>
      </c>
      <c r="D11" t="s">
        <v>506</v>
      </c>
      <c r="E11" t="s">
        <v>219</v>
      </c>
      <c r="F11" t="s">
        <v>83</v>
      </c>
      <c r="G11">
        <v>79806</v>
      </c>
      <c r="H11" t="s">
        <v>457</v>
      </c>
      <c r="I11" t="s">
        <v>551</v>
      </c>
      <c r="J11" s="80">
        <v>42061</v>
      </c>
      <c r="K11" s="22">
        <f>VLOOKUP(I11,'Travel Packages'!$A$2:$C$14,3,FALSE)</f>
        <v>689</v>
      </c>
      <c r="L11" s="85">
        <f>VLOOKUP(N11,'Agency Data and Analysis'!$D$14:$E$18,2)</f>
        <v>0.1</v>
      </c>
      <c r="M11" s="81">
        <f t="shared" si="0"/>
        <v>620.1</v>
      </c>
      <c r="N11" s="59">
        <f>INDEX('Agency Clients'!K16:K102,MATCH('Client Transactions'!C11,'Agency Clients'!C16:C102))</f>
        <v>800</v>
      </c>
    </row>
    <row r="12" spans="1:14" hidden="1" x14ac:dyDescent="0.25">
      <c r="A12" t="s">
        <v>638</v>
      </c>
      <c r="B12" t="s">
        <v>168</v>
      </c>
      <c r="C12" t="s">
        <v>169</v>
      </c>
      <c r="D12" t="s">
        <v>514</v>
      </c>
      <c r="E12" t="s">
        <v>206</v>
      </c>
      <c r="F12" t="s">
        <v>207</v>
      </c>
      <c r="G12">
        <v>44758</v>
      </c>
      <c r="H12" t="s">
        <v>442</v>
      </c>
      <c r="I12" t="s">
        <v>550</v>
      </c>
      <c r="J12" s="20">
        <v>42046</v>
      </c>
      <c r="K12" s="22">
        <f>VLOOKUP(I12,'Travel Packages'!$A$2:$C$14,3,FALSE)</f>
        <v>698</v>
      </c>
      <c r="L12" s="85">
        <f>VLOOKUP(N12,'Agency Data and Analysis'!$D$14:$E$18,2)</f>
        <v>2.5000000000000001E-2</v>
      </c>
      <c r="M12" s="81">
        <f t="shared" si="0"/>
        <v>680.55</v>
      </c>
      <c r="N12" s="59">
        <f>INDEX('Agency Clients'!K17:K103,MATCH('Client Transactions'!C12,'Agency Clients'!C17:C103))</f>
        <v>200</v>
      </c>
    </row>
    <row r="13" spans="1:14" x14ac:dyDescent="0.25">
      <c r="A13" t="s">
        <v>644</v>
      </c>
      <c r="B13" t="s">
        <v>80</v>
      </c>
      <c r="C13" t="s">
        <v>81</v>
      </c>
      <c r="D13" t="s">
        <v>389</v>
      </c>
      <c r="E13" t="s">
        <v>82</v>
      </c>
      <c r="F13" t="s">
        <v>83</v>
      </c>
      <c r="G13">
        <v>94076</v>
      </c>
      <c r="H13" t="s">
        <v>416</v>
      </c>
      <c r="I13" t="s">
        <v>554</v>
      </c>
      <c r="J13" s="83">
        <v>42049</v>
      </c>
      <c r="K13" s="22">
        <f>VLOOKUP(I13,'Travel Packages'!$A$2:$C$14,3,FALSE)</f>
        <v>322</v>
      </c>
      <c r="L13" s="85">
        <f>VLOOKUP(N13,'Agency Data and Analysis'!$D$14:$E$18,2)</f>
        <v>7.4999999999999997E-2</v>
      </c>
      <c r="M13" s="81">
        <f t="shared" si="0"/>
        <v>297.85000000000002</v>
      </c>
      <c r="N13" s="59">
        <f>INDEX('Agency Clients'!K18:K104,MATCH('Client Transactions'!C13,'Agency Clients'!C18:C104))</f>
        <v>600</v>
      </c>
    </row>
    <row r="14" spans="1:14" x14ac:dyDescent="0.25">
      <c r="A14" t="s">
        <v>637</v>
      </c>
      <c r="B14" t="s">
        <v>158</v>
      </c>
      <c r="C14" t="s">
        <v>159</v>
      </c>
      <c r="D14" t="s">
        <v>539</v>
      </c>
      <c r="E14" t="s">
        <v>160</v>
      </c>
      <c r="F14" t="s">
        <v>161</v>
      </c>
      <c r="G14">
        <v>35890</v>
      </c>
      <c r="H14" t="s">
        <v>439</v>
      </c>
      <c r="I14" t="s">
        <v>562</v>
      </c>
      <c r="J14" s="28">
        <v>42046</v>
      </c>
      <c r="K14" s="22">
        <f>VLOOKUP(I14,'Travel Packages'!$A$2:$C$14,3,FALSE)</f>
        <v>443</v>
      </c>
      <c r="L14" s="85">
        <f>VLOOKUP(N14,'Agency Data and Analysis'!$D$14:$E$18,2)</f>
        <v>0.05</v>
      </c>
      <c r="M14" s="81">
        <f t="shared" si="0"/>
        <v>420.85</v>
      </c>
      <c r="N14" s="59">
        <f>INDEX('Agency Clients'!K19:K105,MATCH('Client Transactions'!C14,'Agency Clients'!C19:C105))</f>
        <v>400</v>
      </c>
    </row>
    <row r="15" spans="1:14" x14ac:dyDescent="0.25">
      <c r="A15" t="s">
        <v>652</v>
      </c>
      <c r="B15" t="s">
        <v>227</v>
      </c>
      <c r="C15" t="s">
        <v>228</v>
      </c>
      <c r="D15" t="s">
        <v>526</v>
      </c>
      <c r="E15" t="s">
        <v>229</v>
      </c>
      <c r="F15" t="s">
        <v>230</v>
      </c>
      <c r="G15">
        <v>99909</v>
      </c>
      <c r="H15" t="s">
        <v>460</v>
      </c>
      <c r="I15" t="s">
        <v>562</v>
      </c>
      <c r="J15" s="20">
        <v>42053</v>
      </c>
      <c r="K15" s="22">
        <f>VLOOKUP(I15,'Travel Packages'!$A$2:$C$14,3,FALSE)</f>
        <v>443</v>
      </c>
      <c r="L15" s="85">
        <f>VLOOKUP(N15,'Agency Data and Analysis'!$D$14:$E$18,2)</f>
        <v>2.5000000000000001E-2</v>
      </c>
      <c r="M15" s="81">
        <f t="shared" si="0"/>
        <v>431.92500000000001</v>
      </c>
      <c r="N15" s="59">
        <f>INDEX('Agency Clients'!K20:K106,MATCH('Client Transactions'!C15,'Agency Clients'!C20:C106))</f>
        <v>200</v>
      </c>
    </row>
    <row r="16" spans="1:14" hidden="1" x14ac:dyDescent="0.25">
      <c r="A16" t="s">
        <v>671</v>
      </c>
      <c r="B16" t="s">
        <v>227</v>
      </c>
      <c r="C16" t="s">
        <v>228</v>
      </c>
      <c r="D16" t="s">
        <v>526</v>
      </c>
      <c r="E16" t="s">
        <v>229</v>
      </c>
      <c r="F16" t="s">
        <v>230</v>
      </c>
      <c r="G16">
        <v>99909</v>
      </c>
      <c r="H16" t="s">
        <v>460</v>
      </c>
      <c r="I16" t="s">
        <v>551</v>
      </c>
      <c r="J16" s="20">
        <v>42063</v>
      </c>
      <c r="K16" s="22">
        <f>VLOOKUP(I16,'Travel Packages'!$A$2:$C$14,3,FALSE)</f>
        <v>689</v>
      </c>
      <c r="L16" s="85">
        <f>VLOOKUP(N16,'Agency Data and Analysis'!$D$14:$E$18,2)</f>
        <v>2.5000000000000001E-2</v>
      </c>
      <c r="M16" s="81">
        <f t="shared" si="0"/>
        <v>671.77499999999998</v>
      </c>
      <c r="N16" s="59">
        <f>INDEX('Agency Clients'!K21:K107,MATCH('Client Transactions'!C16,'Agency Clients'!C21:C107))</f>
        <v>200</v>
      </c>
    </row>
    <row r="17" spans="1:14" hidden="1" x14ac:dyDescent="0.25">
      <c r="A17" t="s">
        <v>631</v>
      </c>
      <c r="B17" t="s">
        <v>133</v>
      </c>
      <c r="C17" t="s">
        <v>134</v>
      </c>
      <c r="D17" t="s">
        <v>507</v>
      </c>
      <c r="E17" t="s">
        <v>131</v>
      </c>
      <c r="F17" t="s">
        <v>83</v>
      </c>
      <c r="G17">
        <v>40510</v>
      </c>
      <c r="H17" t="s">
        <v>431</v>
      </c>
      <c r="I17" t="s">
        <v>549</v>
      </c>
      <c r="J17" s="20">
        <v>42039</v>
      </c>
      <c r="K17" s="22">
        <f>VLOOKUP(I17,'Travel Packages'!$A$2:$C$14,3,FALSE)</f>
        <v>748</v>
      </c>
      <c r="L17" s="85">
        <f>VLOOKUP(N17,'Agency Data and Analysis'!$D$14:$E$18,2)</f>
        <v>7.4999999999999997E-2</v>
      </c>
      <c r="M17" s="81">
        <f t="shared" si="0"/>
        <v>691.9</v>
      </c>
      <c r="N17" s="59">
        <f>INDEX('Agency Clients'!K22:K108,MATCH('Client Transactions'!C17,'Agency Clients'!C22:C108))</f>
        <v>600</v>
      </c>
    </row>
    <row r="18" spans="1:14" hidden="1" x14ac:dyDescent="0.25">
      <c r="A18" t="s">
        <v>621</v>
      </c>
      <c r="B18" t="s">
        <v>6</v>
      </c>
      <c r="C18" t="s">
        <v>7</v>
      </c>
      <c r="D18" t="s">
        <v>622</v>
      </c>
      <c r="E18" t="s">
        <v>8</v>
      </c>
      <c r="F18" t="s">
        <v>9</v>
      </c>
      <c r="G18">
        <v>20854</v>
      </c>
      <c r="H18" t="s">
        <v>395</v>
      </c>
      <c r="I18" t="s">
        <v>544</v>
      </c>
      <c r="J18" s="20">
        <v>42037</v>
      </c>
      <c r="K18" s="22">
        <f>VLOOKUP(I18,'Travel Packages'!$A$2:$C$14,3,FALSE)</f>
        <v>822</v>
      </c>
      <c r="L18" s="85">
        <f>VLOOKUP(N18,'Agency Data and Analysis'!$D$14:$E$18,2)</f>
        <v>2.5000000000000001E-2</v>
      </c>
      <c r="M18" s="81">
        <f t="shared" si="0"/>
        <v>801.45</v>
      </c>
      <c r="N18" s="59">
        <f>INDEX('Agency Clients'!K23:K109,MATCH('Client Transactions'!C18,'Agency Clients'!C23:C109))</f>
        <v>200</v>
      </c>
    </row>
    <row r="19" spans="1:14" hidden="1" x14ac:dyDescent="0.25">
      <c r="A19" t="s">
        <v>653</v>
      </c>
      <c r="B19" t="s">
        <v>231</v>
      </c>
      <c r="C19" t="s">
        <v>232</v>
      </c>
      <c r="D19" t="s">
        <v>523</v>
      </c>
      <c r="E19" t="s">
        <v>233</v>
      </c>
      <c r="F19" t="s">
        <v>146</v>
      </c>
      <c r="G19">
        <v>34923</v>
      </c>
      <c r="H19" t="s">
        <v>461</v>
      </c>
      <c r="I19" t="s">
        <v>549</v>
      </c>
      <c r="J19" s="20">
        <v>42053</v>
      </c>
      <c r="K19" s="22">
        <f>VLOOKUP(I19,'Travel Packages'!$A$2:$C$14,3,FALSE)</f>
        <v>748</v>
      </c>
      <c r="L19" s="85">
        <f>VLOOKUP(N19,'Agency Data and Analysis'!$D$14:$E$18,2)</f>
        <v>7.4999999999999997E-2</v>
      </c>
      <c r="M19" s="81">
        <f t="shared" si="0"/>
        <v>691.9</v>
      </c>
      <c r="N19" s="59">
        <f>INDEX('Agency Clients'!K24:K110,MATCH('Client Transactions'!C19,'Agency Clients'!C24:C110))</f>
        <v>600</v>
      </c>
    </row>
    <row r="20" spans="1:14" x14ac:dyDescent="0.25">
      <c r="A20" t="s">
        <v>672</v>
      </c>
      <c r="B20" t="s">
        <v>231</v>
      </c>
      <c r="C20" t="s">
        <v>232</v>
      </c>
      <c r="D20" t="s">
        <v>523</v>
      </c>
      <c r="E20" t="s">
        <v>233</v>
      </c>
      <c r="F20" t="s">
        <v>146</v>
      </c>
      <c r="G20">
        <v>34923</v>
      </c>
      <c r="H20" t="s">
        <v>461</v>
      </c>
      <c r="I20" t="s">
        <v>552</v>
      </c>
      <c r="J20" s="20">
        <v>42064</v>
      </c>
      <c r="K20" s="22">
        <f>VLOOKUP(I20,'Travel Packages'!$A$2:$C$14,3,FALSE)</f>
        <v>454</v>
      </c>
      <c r="L20" s="85">
        <f>VLOOKUP(N20,'Agency Data and Analysis'!$D$14:$E$18,2)</f>
        <v>7.4999999999999997E-2</v>
      </c>
      <c r="M20" s="81">
        <f t="shared" si="0"/>
        <v>419.95</v>
      </c>
      <c r="N20" s="59">
        <f>INDEX('Agency Clients'!K25:K111,MATCH('Client Transactions'!C20,'Agency Clients'!C25:C111))</f>
        <v>600</v>
      </c>
    </row>
    <row r="21" spans="1:14" hidden="1" x14ac:dyDescent="0.25">
      <c r="A21" t="s">
        <v>654</v>
      </c>
      <c r="B21" t="s">
        <v>240</v>
      </c>
      <c r="C21" t="s">
        <v>241</v>
      </c>
      <c r="D21" t="s">
        <v>655</v>
      </c>
      <c r="E21" t="s">
        <v>242</v>
      </c>
      <c r="F21" t="s">
        <v>243</v>
      </c>
      <c r="G21">
        <v>24758</v>
      </c>
      <c r="H21" t="s">
        <v>464</v>
      </c>
      <c r="I21" t="s">
        <v>550</v>
      </c>
      <c r="J21" s="20">
        <v>42054</v>
      </c>
      <c r="K21" s="22">
        <f>VLOOKUP(I21,'Travel Packages'!$A$2:$C$14,3,FALSE)</f>
        <v>698</v>
      </c>
      <c r="L21" s="85">
        <f>VLOOKUP(N21,'Agency Data and Analysis'!$D$14:$E$18,2)</f>
        <v>0.05</v>
      </c>
      <c r="M21" s="81">
        <f t="shared" si="0"/>
        <v>663.1</v>
      </c>
      <c r="N21" s="59">
        <f>INDEX('Agency Clients'!K26:K112,MATCH('Client Transactions'!C21,'Agency Clients'!C26:C112))</f>
        <v>400</v>
      </c>
    </row>
    <row r="22" spans="1:14" x14ac:dyDescent="0.25">
      <c r="A22" t="s">
        <v>657</v>
      </c>
      <c r="B22" t="s">
        <v>240</v>
      </c>
      <c r="C22" t="s">
        <v>241</v>
      </c>
      <c r="D22" t="s">
        <v>655</v>
      </c>
      <c r="E22" t="s">
        <v>242</v>
      </c>
      <c r="F22" t="s">
        <v>243</v>
      </c>
      <c r="G22">
        <v>24758</v>
      </c>
      <c r="H22" t="s">
        <v>464</v>
      </c>
      <c r="I22" t="s">
        <v>552</v>
      </c>
      <c r="J22" s="20">
        <v>42056</v>
      </c>
      <c r="K22" s="22">
        <f>VLOOKUP(I22,'Travel Packages'!$A$2:$C$14,3,FALSE)</f>
        <v>454</v>
      </c>
      <c r="L22" s="85">
        <f>VLOOKUP(N22,'Agency Data and Analysis'!$D$14:$E$18,2)</f>
        <v>0.05</v>
      </c>
      <c r="M22" s="81">
        <f t="shared" si="0"/>
        <v>431.3</v>
      </c>
      <c r="N22" s="59">
        <f>INDEX('Agency Clients'!K27:K113,MATCH('Client Transactions'!C22,'Agency Clients'!C27:C113))</f>
        <v>400</v>
      </c>
    </row>
    <row r="23" spans="1:14" hidden="1" x14ac:dyDescent="0.25">
      <c r="A23" t="s">
        <v>673</v>
      </c>
      <c r="B23" t="s">
        <v>240</v>
      </c>
      <c r="C23" t="s">
        <v>241</v>
      </c>
      <c r="D23" t="s">
        <v>655</v>
      </c>
      <c r="E23" t="s">
        <v>242</v>
      </c>
      <c r="F23" t="s">
        <v>243</v>
      </c>
      <c r="G23">
        <v>24758</v>
      </c>
      <c r="H23" t="s">
        <v>464</v>
      </c>
      <c r="I23" t="s">
        <v>550</v>
      </c>
      <c r="J23" s="20">
        <v>42064</v>
      </c>
      <c r="K23" s="22">
        <f>VLOOKUP(I23,'Travel Packages'!$A$2:$C$14,3,FALSE)</f>
        <v>698</v>
      </c>
      <c r="L23" s="85">
        <f>VLOOKUP(N23,'Agency Data and Analysis'!$D$14:$E$18,2)</f>
        <v>0.05</v>
      </c>
      <c r="M23" s="81">
        <f t="shared" si="0"/>
        <v>663.1</v>
      </c>
      <c r="N23" s="59">
        <f>INDEX('Agency Clients'!K28:K114,MATCH('Client Transactions'!C23,'Agency Clients'!C28:C114))</f>
        <v>400</v>
      </c>
    </row>
    <row r="24" spans="1:14" hidden="1" x14ac:dyDescent="0.25">
      <c r="A24" t="s">
        <v>649</v>
      </c>
      <c r="B24" t="s">
        <v>204</v>
      </c>
      <c r="C24" t="s">
        <v>205</v>
      </c>
      <c r="D24" t="s">
        <v>214</v>
      </c>
      <c r="E24" t="s">
        <v>206</v>
      </c>
      <c r="F24" t="s">
        <v>207</v>
      </c>
      <c r="G24">
        <v>44758</v>
      </c>
      <c r="H24" t="s">
        <v>453</v>
      </c>
      <c r="I24" t="s">
        <v>556</v>
      </c>
      <c r="J24" s="80">
        <v>42051</v>
      </c>
      <c r="K24" s="22">
        <f>VLOOKUP(I24,'Travel Packages'!$A$2:$C$14,3,FALSE)</f>
        <v>374</v>
      </c>
      <c r="L24" s="85">
        <f>VLOOKUP(N24,'Agency Data and Analysis'!$D$14:$E$18,2)</f>
        <v>0.15</v>
      </c>
      <c r="M24" s="81">
        <f t="shared" si="0"/>
        <v>317.89999999999998</v>
      </c>
      <c r="N24" s="59">
        <f>INDEX('Agency Clients'!K29:K115,MATCH('Client Transactions'!C24,'Agency Clients'!C29:C115))</f>
        <v>1000</v>
      </c>
    </row>
    <row r="25" spans="1:14" hidden="1" x14ac:dyDescent="0.25">
      <c r="A25" t="s">
        <v>641</v>
      </c>
      <c r="B25" t="s">
        <v>32</v>
      </c>
      <c r="C25" t="s">
        <v>33</v>
      </c>
      <c r="D25" t="s">
        <v>486</v>
      </c>
      <c r="E25" t="s">
        <v>34</v>
      </c>
      <c r="F25" t="s">
        <v>35</v>
      </c>
      <c r="G25">
        <v>7815</v>
      </c>
      <c r="H25" t="s">
        <v>402</v>
      </c>
      <c r="I25" t="s">
        <v>558</v>
      </c>
      <c r="J25" s="20">
        <v>42047</v>
      </c>
      <c r="K25" s="22">
        <f>VLOOKUP(I25,'Travel Packages'!$A$2:$C$14,3,FALSE)</f>
        <v>592</v>
      </c>
      <c r="L25" s="85">
        <f>VLOOKUP(N25,'Agency Data and Analysis'!$D$14:$E$18,2)</f>
        <v>0.15</v>
      </c>
      <c r="M25" s="81">
        <f t="shared" si="0"/>
        <v>503.2</v>
      </c>
      <c r="N25" s="59">
        <f>INDEX('Agency Clients'!K30:K116,MATCH('Client Transactions'!C25,'Agency Clients'!C30:C116))</f>
        <v>1000</v>
      </c>
    </row>
    <row r="26" spans="1:14" hidden="1" x14ac:dyDescent="0.25">
      <c r="A26" t="s">
        <v>662</v>
      </c>
      <c r="B26" t="s">
        <v>281</v>
      </c>
      <c r="C26" t="s">
        <v>282</v>
      </c>
      <c r="D26" t="s">
        <v>494</v>
      </c>
      <c r="E26" t="s">
        <v>283</v>
      </c>
      <c r="F26" t="s">
        <v>13</v>
      </c>
      <c r="G26">
        <v>66550</v>
      </c>
      <c r="H26" t="s">
        <v>476</v>
      </c>
      <c r="I26" t="s">
        <v>550</v>
      </c>
      <c r="J26" s="20">
        <v>42057</v>
      </c>
      <c r="K26" s="22">
        <f>VLOOKUP(I26,'Travel Packages'!$A$2:$C$14,3,FALSE)</f>
        <v>698</v>
      </c>
      <c r="L26" s="85">
        <f>VLOOKUP(N26,'Agency Data and Analysis'!$D$14:$E$18,2)</f>
        <v>0.15</v>
      </c>
      <c r="M26" s="81">
        <f t="shared" si="0"/>
        <v>593.29999999999995</v>
      </c>
      <c r="N26" s="59">
        <f>INDEX('Agency Clients'!K31:K117,MATCH('Client Transactions'!C26,'Agency Clients'!C31:C117))</f>
        <v>1000</v>
      </c>
    </row>
    <row r="27" spans="1:14" x14ac:dyDescent="0.25">
      <c r="A27" t="s">
        <v>667</v>
      </c>
      <c r="B27" t="s">
        <v>220</v>
      </c>
      <c r="C27" t="s">
        <v>221</v>
      </c>
      <c r="D27" t="s">
        <v>668</v>
      </c>
      <c r="E27" t="s">
        <v>222</v>
      </c>
      <c r="F27" t="s">
        <v>189</v>
      </c>
      <c r="G27">
        <v>64209</v>
      </c>
      <c r="H27" t="s">
        <v>458</v>
      </c>
      <c r="I27" t="s">
        <v>562</v>
      </c>
      <c r="J27" s="20">
        <v>42061</v>
      </c>
      <c r="K27" s="22">
        <f>VLOOKUP(I27,'Travel Packages'!$A$2:$C$14,3,FALSE)</f>
        <v>443</v>
      </c>
      <c r="L27" s="85">
        <f>VLOOKUP(N27,'Agency Data and Analysis'!$D$14:$E$18,2)</f>
        <v>0.15</v>
      </c>
      <c r="M27" s="81">
        <f t="shared" si="0"/>
        <v>376.55</v>
      </c>
      <c r="N27" s="59">
        <f>INDEX('Agency Clients'!K32:K118,MATCH('Client Transactions'!C27,'Agency Clients'!C32:C118))</f>
        <v>1000</v>
      </c>
    </row>
    <row r="28" spans="1:14" hidden="1" x14ac:dyDescent="0.25">
      <c r="A28" t="s">
        <v>659</v>
      </c>
      <c r="B28" t="s">
        <v>261</v>
      </c>
      <c r="C28" t="s">
        <v>262</v>
      </c>
      <c r="D28" t="s">
        <v>515</v>
      </c>
      <c r="E28" t="s">
        <v>263</v>
      </c>
      <c r="F28" t="s">
        <v>118</v>
      </c>
      <c r="G28">
        <v>54911</v>
      </c>
      <c r="H28" t="s">
        <v>470</v>
      </c>
      <c r="I28" t="s">
        <v>553</v>
      </c>
      <c r="J28" s="20">
        <v>42056</v>
      </c>
      <c r="K28" s="22">
        <f>VLOOKUP(I28,'Travel Packages'!$A$2:$C$14,3,FALSE)</f>
        <v>1335</v>
      </c>
      <c r="L28" s="85">
        <f>VLOOKUP(N28,'Agency Data and Analysis'!$D$14:$E$18,2)</f>
        <v>0.1</v>
      </c>
      <c r="M28" s="81">
        <f t="shared" si="0"/>
        <v>1201.5</v>
      </c>
      <c r="N28" s="59">
        <f>INDEX('Agency Clients'!K33:K119,MATCH('Client Transactions'!C28,'Agency Clients'!C33:C119))</f>
        <v>800</v>
      </c>
    </row>
    <row r="29" spans="1:14" hidden="1" x14ac:dyDescent="0.25">
      <c r="A29" t="s">
        <v>680</v>
      </c>
      <c r="B29" t="s">
        <v>261</v>
      </c>
      <c r="C29" t="s">
        <v>262</v>
      </c>
      <c r="D29" t="s">
        <v>515</v>
      </c>
      <c r="E29" t="s">
        <v>263</v>
      </c>
      <c r="F29" t="s">
        <v>118</v>
      </c>
      <c r="G29">
        <v>54911</v>
      </c>
      <c r="H29" t="s">
        <v>470</v>
      </c>
      <c r="I29" t="s">
        <v>557</v>
      </c>
      <c r="J29" s="20">
        <v>42068</v>
      </c>
      <c r="K29" s="22">
        <f>VLOOKUP(I29,'Travel Packages'!$A$2:$C$14,3,FALSE)</f>
        <v>693</v>
      </c>
      <c r="L29" s="85">
        <f>VLOOKUP(N29,'Agency Data and Analysis'!$D$14:$E$18,2)</f>
        <v>0.1</v>
      </c>
      <c r="M29" s="81">
        <f t="shared" si="0"/>
        <v>623.70000000000005</v>
      </c>
      <c r="N29" s="59">
        <f>INDEX('Agency Clients'!K34:K120,MATCH('Client Transactions'!C29,'Agency Clients'!C34:C120))</f>
        <v>800</v>
      </c>
    </row>
    <row r="30" spans="1:14" hidden="1" x14ac:dyDescent="0.25">
      <c r="A30" t="s">
        <v>627</v>
      </c>
      <c r="B30" t="s">
        <v>69</v>
      </c>
      <c r="C30" t="s">
        <v>70</v>
      </c>
      <c r="D30" t="s">
        <v>628</v>
      </c>
      <c r="E30" t="s">
        <v>27</v>
      </c>
      <c r="F30" t="s">
        <v>13</v>
      </c>
      <c r="G30">
        <v>92010</v>
      </c>
      <c r="H30" t="s">
        <v>412</v>
      </c>
      <c r="I30" t="s">
        <v>557</v>
      </c>
      <c r="J30" s="20">
        <v>42038</v>
      </c>
      <c r="K30" s="22">
        <f>VLOOKUP(I30,'Travel Packages'!$A$2:$C$14,3,FALSE)</f>
        <v>693</v>
      </c>
      <c r="L30" s="85">
        <f>VLOOKUP(N30,'Agency Data and Analysis'!$D$14:$E$18,2)</f>
        <v>7.4999999999999997E-2</v>
      </c>
      <c r="M30" s="81">
        <f t="shared" si="0"/>
        <v>641.02499999999998</v>
      </c>
      <c r="N30" s="59">
        <f>INDEX('Agency Clients'!K35:K121,MATCH('Client Transactions'!C30,'Agency Clients'!C35:C121))</f>
        <v>600</v>
      </c>
    </row>
    <row r="31" spans="1:14" x14ac:dyDescent="0.25">
      <c r="A31" t="s">
        <v>624</v>
      </c>
      <c r="B31" t="s">
        <v>37</v>
      </c>
      <c r="C31" t="s">
        <v>38</v>
      </c>
      <c r="D31" t="s">
        <v>484</v>
      </c>
      <c r="E31" t="s">
        <v>39</v>
      </c>
      <c r="F31" t="s">
        <v>40</v>
      </c>
      <c r="G31">
        <v>85350</v>
      </c>
      <c r="H31" t="s">
        <v>403</v>
      </c>
      <c r="I31" t="s">
        <v>554</v>
      </c>
      <c r="J31" s="20">
        <v>42037</v>
      </c>
      <c r="K31" s="22">
        <f>VLOOKUP(I31,'Travel Packages'!$A$2:$C$14,3,FALSE)</f>
        <v>322</v>
      </c>
      <c r="L31" s="85">
        <f>VLOOKUP(N31,'Agency Data and Analysis'!$D$14:$E$18,2)</f>
        <v>0.15</v>
      </c>
      <c r="M31" s="81">
        <f t="shared" si="0"/>
        <v>273.7</v>
      </c>
      <c r="N31" s="59">
        <f>INDEX('Agency Clients'!K36:K122,MATCH('Client Transactions'!C31,'Agency Clients'!C36:C122))</f>
        <v>1000</v>
      </c>
    </row>
    <row r="32" spans="1:14" hidden="1" x14ac:dyDescent="0.25">
      <c r="A32" t="s">
        <v>658</v>
      </c>
      <c r="B32" t="s">
        <v>258</v>
      </c>
      <c r="C32" t="s">
        <v>259</v>
      </c>
      <c r="D32" t="s">
        <v>540</v>
      </c>
      <c r="E32" t="s">
        <v>260</v>
      </c>
      <c r="F32" t="s">
        <v>87</v>
      </c>
      <c r="G32">
        <v>63640</v>
      </c>
      <c r="H32" t="s">
        <v>469</v>
      </c>
      <c r="I32" t="s">
        <v>553</v>
      </c>
      <c r="J32" s="20">
        <v>42056</v>
      </c>
      <c r="K32" s="22">
        <f>VLOOKUP(I32,'Travel Packages'!$A$2:$C$14,3,FALSE)</f>
        <v>1335</v>
      </c>
      <c r="L32" s="85">
        <f>VLOOKUP(N32,'Agency Data and Analysis'!$D$14:$E$18,2)</f>
        <v>0.1</v>
      </c>
      <c r="M32" s="81">
        <f t="shared" si="0"/>
        <v>1201.5</v>
      </c>
      <c r="N32" s="59">
        <f>INDEX('Agency Clients'!K37:K123,MATCH('Client Transactions'!C32,'Agency Clients'!C37:C123))</f>
        <v>800</v>
      </c>
    </row>
    <row r="33" spans="1:14" x14ac:dyDescent="0.25">
      <c r="A33" t="s">
        <v>679</v>
      </c>
      <c r="B33" t="s">
        <v>258</v>
      </c>
      <c r="C33" t="s">
        <v>259</v>
      </c>
      <c r="D33" t="s">
        <v>540</v>
      </c>
      <c r="E33" t="s">
        <v>260</v>
      </c>
      <c r="F33" t="s">
        <v>87</v>
      </c>
      <c r="G33">
        <v>63640</v>
      </c>
      <c r="H33" t="s">
        <v>469</v>
      </c>
      <c r="I33" t="s">
        <v>554</v>
      </c>
      <c r="J33" s="20">
        <v>42068</v>
      </c>
      <c r="K33" s="22">
        <f>VLOOKUP(I33,'Travel Packages'!$A$2:$C$14,3,FALSE)</f>
        <v>322</v>
      </c>
      <c r="L33" s="85">
        <f>VLOOKUP(N33,'Agency Data and Analysis'!$D$14:$E$18,2)</f>
        <v>0.1</v>
      </c>
      <c r="M33" s="81">
        <f t="shared" si="0"/>
        <v>289.8</v>
      </c>
      <c r="N33" s="59">
        <f>INDEX('Agency Clients'!K38:K124,MATCH('Client Transactions'!C33,'Agency Clients'!C38:C124))</f>
        <v>800</v>
      </c>
    </row>
    <row r="34" spans="1:14" x14ac:dyDescent="0.25">
      <c r="A34" t="s">
        <v>646</v>
      </c>
      <c r="B34" t="s">
        <v>183</v>
      </c>
      <c r="C34" t="s">
        <v>184</v>
      </c>
      <c r="D34" t="s">
        <v>537</v>
      </c>
      <c r="E34" t="s">
        <v>185</v>
      </c>
      <c r="F34" t="s">
        <v>76</v>
      </c>
      <c r="G34">
        <v>85028</v>
      </c>
      <c r="H34" t="s">
        <v>447</v>
      </c>
      <c r="I34" t="s">
        <v>554</v>
      </c>
      <c r="J34" s="20">
        <v>42050</v>
      </c>
      <c r="K34" s="22">
        <f>VLOOKUP(I34,'Travel Packages'!$A$2:$C$14,3,FALSE)</f>
        <v>322</v>
      </c>
      <c r="L34" s="85">
        <f>VLOOKUP(N34,'Agency Data and Analysis'!$D$14:$E$18,2)</f>
        <v>7.4999999999999997E-2</v>
      </c>
      <c r="M34" s="81">
        <f t="shared" si="0"/>
        <v>297.85000000000002</v>
      </c>
      <c r="N34" s="59">
        <f>INDEX('Agency Clients'!K39:K125,MATCH('Client Transactions'!C34,'Agency Clients'!C39:C125))</f>
        <v>600</v>
      </c>
    </row>
    <row r="35" spans="1:14" hidden="1" x14ac:dyDescent="0.25">
      <c r="A35" t="s">
        <v>664</v>
      </c>
      <c r="B35" t="s">
        <v>183</v>
      </c>
      <c r="C35" t="s">
        <v>184</v>
      </c>
      <c r="D35" t="s">
        <v>537</v>
      </c>
      <c r="E35" t="s">
        <v>185</v>
      </c>
      <c r="F35" t="s">
        <v>76</v>
      </c>
      <c r="G35">
        <v>85028</v>
      </c>
      <c r="H35" t="s">
        <v>447</v>
      </c>
      <c r="I35" t="s">
        <v>558</v>
      </c>
      <c r="J35" s="20">
        <v>42059</v>
      </c>
      <c r="K35" s="22">
        <f>VLOOKUP(I35,'Travel Packages'!$A$2:$C$14,3,FALSE)</f>
        <v>592</v>
      </c>
      <c r="L35" s="85">
        <f>VLOOKUP(N35,'Agency Data and Analysis'!$D$14:$E$18,2)</f>
        <v>7.4999999999999997E-2</v>
      </c>
      <c r="M35" s="81">
        <f t="shared" si="0"/>
        <v>547.6</v>
      </c>
      <c r="N35" s="59">
        <f>INDEX('Agency Clients'!K40:K126,MATCH('Client Transactions'!C35,'Agency Clients'!C40:C126))</f>
        <v>600</v>
      </c>
    </row>
    <row r="36" spans="1:14" hidden="1" x14ac:dyDescent="0.25">
      <c r="A36" t="s">
        <v>632</v>
      </c>
      <c r="B36" t="s">
        <v>140</v>
      </c>
      <c r="C36" t="s">
        <v>141</v>
      </c>
      <c r="D36" t="s">
        <v>518</v>
      </c>
      <c r="E36" t="s">
        <v>142</v>
      </c>
      <c r="F36" t="s">
        <v>139</v>
      </c>
      <c r="G36">
        <v>88699</v>
      </c>
      <c r="H36" t="s">
        <v>433</v>
      </c>
      <c r="I36" t="s">
        <v>550</v>
      </c>
      <c r="J36" s="20">
        <v>42039</v>
      </c>
      <c r="K36" s="22">
        <f>VLOOKUP(I36,'Travel Packages'!$A$2:$C$14,3,FALSE)</f>
        <v>698</v>
      </c>
      <c r="L36" s="85">
        <f>VLOOKUP(N36,'Agency Data and Analysis'!$D$14:$E$18,2)</f>
        <v>0.05</v>
      </c>
      <c r="M36" s="81">
        <f t="shared" si="0"/>
        <v>663.1</v>
      </c>
      <c r="N36" s="59">
        <f>INDEX('Agency Clients'!K41:K127,MATCH('Client Transactions'!C36,'Agency Clients'!C41:C127))</f>
        <v>400</v>
      </c>
    </row>
    <row r="37" spans="1:14" x14ac:dyDescent="0.25">
      <c r="A37" t="s">
        <v>674</v>
      </c>
      <c r="B37" t="s">
        <v>284</v>
      </c>
      <c r="C37" t="s">
        <v>285</v>
      </c>
      <c r="D37" t="s">
        <v>493</v>
      </c>
      <c r="E37" t="s">
        <v>286</v>
      </c>
      <c r="F37" t="s">
        <v>132</v>
      </c>
      <c r="G37">
        <v>43129</v>
      </c>
      <c r="H37" t="s">
        <v>477</v>
      </c>
      <c r="I37" t="s">
        <v>562</v>
      </c>
      <c r="J37" s="20">
        <v>42065</v>
      </c>
      <c r="K37" s="22">
        <f>VLOOKUP(I37,'Travel Packages'!$A$2:$C$14,3,FALSE)</f>
        <v>443</v>
      </c>
      <c r="L37" s="85">
        <f>VLOOKUP(N37,'Agency Data and Analysis'!$D$14:$E$18,2)</f>
        <v>2.5000000000000001E-2</v>
      </c>
      <c r="M37" s="81">
        <f t="shared" si="0"/>
        <v>431.92500000000001</v>
      </c>
      <c r="N37" s="59">
        <f>INDEX('Agency Clients'!K42:K128,MATCH('Client Transactions'!C37,'Agency Clients'!C42:C128))</f>
        <v>200</v>
      </c>
    </row>
    <row r="38" spans="1:14" x14ac:dyDescent="0.25">
      <c r="A38" t="s">
        <v>661</v>
      </c>
      <c r="B38" t="s">
        <v>278</v>
      </c>
      <c r="C38" t="s">
        <v>279</v>
      </c>
      <c r="D38" t="s">
        <v>496</v>
      </c>
      <c r="E38" t="s">
        <v>280</v>
      </c>
      <c r="F38" t="s">
        <v>83</v>
      </c>
      <c r="G38">
        <v>92537</v>
      </c>
      <c r="H38" t="s">
        <v>475</v>
      </c>
      <c r="I38" t="s">
        <v>554</v>
      </c>
      <c r="J38" s="20">
        <v>42057</v>
      </c>
      <c r="K38" s="22">
        <f>VLOOKUP(I38,'Travel Packages'!$A$2:$C$14,3,FALSE)</f>
        <v>322</v>
      </c>
      <c r="L38" s="85">
        <f>VLOOKUP(N38,'Agency Data and Analysis'!$D$14:$E$18,2)</f>
        <v>0.1</v>
      </c>
      <c r="M38" s="81">
        <f t="shared" si="0"/>
        <v>289.8</v>
      </c>
      <c r="N38" s="59">
        <f>INDEX('Agency Clients'!K43:K129,MATCH('Client Transactions'!C38,'Agency Clients'!C43:C129))</f>
        <v>800</v>
      </c>
    </row>
    <row r="39" spans="1:14" x14ac:dyDescent="0.25">
      <c r="A39" t="s">
        <v>676</v>
      </c>
      <c r="B39" t="s">
        <v>290</v>
      </c>
      <c r="C39" t="s">
        <v>291</v>
      </c>
      <c r="D39" t="s">
        <v>391</v>
      </c>
      <c r="E39" t="s">
        <v>286</v>
      </c>
      <c r="F39" t="s">
        <v>253</v>
      </c>
      <c r="G39">
        <v>57352</v>
      </c>
      <c r="H39" t="s">
        <v>479</v>
      </c>
      <c r="I39" t="s">
        <v>552</v>
      </c>
      <c r="J39" s="20">
        <v>42065</v>
      </c>
      <c r="K39" s="22">
        <f>VLOOKUP(I39,'Travel Packages'!$A$2:$C$14,3,FALSE)</f>
        <v>454</v>
      </c>
      <c r="L39" s="85">
        <f>VLOOKUP(N39,'Agency Data and Analysis'!$D$14:$E$18,2)</f>
        <v>2.5000000000000001E-2</v>
      </c>
      <c r="M39" s="81">
        <f t="shared" si="0"/>
        <v>442.65</v>
      </c>
      <c r="N39" s="59">
        <f>INDEX('Agency Clients'!K44:K130,MATCH('Client Transactions'!C39,'Agency Clients'!C44:C130))</f>
        <v>200</v>
      </c>
    </row>
    <row r="40" spans="1:14" hidden="1" x14ac:dyDescent="0.25">
      <c r="A40" t="s">
        <v>626</v>
      </c>
      <c r="B40" t="s">
        <v>49</v>
      </c>
      <c r="C40" t="s">
        <v>50</v>
      </c>
      <c r="D40" t="s">
        <v>490</v>
      </c>
      <c r="E40" t="s">
        <v>51</v>
      </c>
      <c r="F40" t="s">
        <v>52</v>
      </c>
      <c r="G40">
        <v>44301</v>
      </c>
      <c r="H40" t="s">
        <v>407</v>
      </c>
      <c r="I40" t="s">
        <v>556</v>
      </c>
      <c r="J40" s="20">
        <v>42038</v>
      </c>
      <c r="K40" s="22">
        <f>VLOOKUP(I40,'Travel Packages'!$A$2:$C$14,3,FALSE)</f>
        <v>374</v>
      </c>
      <c r="L40" s="85">
        <f>VLOOKUP(N40,'Agency Data and Analysis'!$D$14:$E$18,2)</f>
        <v>0.05</v>
      </c>
      <c r="M40" s="81">
        <f t="shared" si="0"/>
        <v>355.3</v>
      </c>
      <c r="N40" s="59">
        <f>INDEX('Agency Clients'!K45:K131,MATCH('Client Transactions'!C40,'Agency Clients'!C45:C131))</f>
        <v>400</v>
      </c>
    </row>
    <row r="41" spans="1:14" x14ac:dyDescent="0.25">
      <c r="A41" t="s">
        <v>642</v>
      </c>
      <c r="B41" t="s">
        <v>49</v>
      </c>
      <c r="C41" t="s">
        <v>50</v>
      </c>
      <c r="D41" t="s">
        <v>490</v>
      </c>
      <c r="E41" t="s">
        <v>51</v>
      </c>
      <c r="F41" t="s">
        <v>52</v>
      </c>
      <c r="G41">
        <v>44301</v>
      </c>
      <c r="H41" t="s">
        <v>407</v>
      </c>
      <c r="I41" t="s">
        <v>554</v>
      </c>
      <c r="J41" s="20">
        <v>42048</v>
      </c>
      <c r="K41" s="22">
        <f>VLOOKUP(I41,'Travel Packages'!$A$2:$C$14,3,FALSE)</f>
        <v>322</v>
      </c>
      <c r="L41" s="85">
        <f>VLOOKUP(N41,'Agency Data and Analysis'!$D$14:$E$18,2)</f>
        <v>0.05</v>
      </c>
      <c r="M41" s="81">
        <f t="shared" si="0"/>
        <v>305.89999999999998</v>
      </c>
      <c r="N41" s="59">
        <f>INDEX('Agency Clients'!K46:K132,MATCH('Client Transactions'!C41,'Agency Clients'!C46:C132))</f>
        <v>400</v>
      </c>
    </row>
    <row r="42" spans="1:14" hidden="1" x14ac:dyDescent="0.25">
      <c r="A42" t="s">
        <v>656</v>
      </c>
      <c r="B42" t="s">
        <v>237</v>
      </c>
      <c r="C42" t="s">
        <v>238</v>
      </c>
      <c r="D42" t="s">
        <v>521</v>
      </c>
      <c r="E42" t="s">
        <v>239</v>
      </c>
      <c r="F42" t="s">
        <v>178</v>
      </c>
      <c r="G42">
        <v>23616</v>
      </c>
      <c r="H42" t="s">
        <v>463</v>
      </c>
      <c r="I42" t="s">
        <v>551</v>
      </c>
      <c r="J42" s="20">
        <v>42055</v>
      </c>
      <c r="K42" s="22">
        <f>VLOOKUP(I42,'Travel Packages'!$A$2:$C$14,3,FALSE)</f>
        <v>689</v>
      </c>
      <c r="L42" s="85">
        <f>VLOOKUP(N42,'Agency Data and Analysis'!$D$14:$E$18,2)</f>
        <v>2.5000000000000001E-2</v>
      </c>
      <c r="M42" s="81">
        <f t="shared" si="0"/>
        <v>671.77499999999998</v>
      </c>
      <c r="N42" s="59">
        <f>INDEX('Agency Clients'!K47:K133,MATCH('Client Transactions'!C42,'Agency Clients'!C47:C133))</f>
        <v>200</v>
      </c>
    </row>
    <row r="43" spans="1:14" hidden="1" x14ac:dyDescent="0.25">
      <c r="A43" t="s">
        <v>648</v>
      </c>
      <c r="B43" t="s">
        <v>190</v>
      </c>
      <c r="C43" t="s">
        <v>191</v>
      </c>
      <c r="D43" t="s">
        <v>528</v>
      </c>
      <c r="E43" t="s">
        <v>192</v>
      </c>
      <c r="F43" t="s">
        <v>178</v>
      </c>
      <c r="G43">
        <v>48220</v>
      </c>
      <c r="H43" t="s">
        <v>449</v>
      </c>
      <c r="I43" t="s">
        <v>555</v>
      </c>
      <c r="J43" s="20">
        <v>42050</v>
      </c>
      <c r="K43" s="22">
        <f>VLOOKUP(I43,'Travel Packages'!$A$2:$C$14,3,FALSE)</f>
        <v>686</v>
      </c>
      <c r="L43" s="85">
        <f>VLOOKUP(N43,'Agency Data and Analysis'!$D$14:$E$18,2)</f>
        <v>2.5000000000000001E-2</v>
      </c>
      <c r="M43" s="81">
        <f t="shared" si="0"/>
        <v>668.85</v>
      </c>
      <c r="N43" s="59">
        <f>INDEX('Agency Clients'!K48:K134,MATCH('Client Transactions'!C43,'Agency Clients'!C48:C134))</f>
        <v>200</v>
      </c>
    </row>
    <row r="44" spans="1:14" hidden="1" x14ac:dyDescent="0.25">
      <c r="A44" t="s">
        <v>651</v>
      </c>
      <c r="B44" t="s">
        <v>210</v>
      </c>
      <c r="C44" t="s">
        <v>211</v>
      </c>
      <c r="D44" t="s">
        <v>505</v>
      </c>
      <c r="E44" t="s">
        <v>145</v>
      </c>
      <c r="F44" t="s">
        <v>139</v>
      </c>
      <c r="G44">
        <v>83274</v>
      </c>
      <c r="H44" t="s">
        <v>455</v>
      </c>
      <c r="I44" t="s">
        <v>558</v>
      </c>
      <c r="J44" s="20">
        <v>42052</v>
      </c>
      <c r="K44" s="22">
        <f>VLOOKUP(I44,'Travel Packages'!$A$2:$C$14,3,FALSE)</f>
        <v>592</v>
      </c>
      <c r="L44" s="85">
        <f>VLOOKUP(N44,'Agency Data and Analysis'!$D$14:$E$18,2)</f>
        <v>0.15</v>
      </c>
      <c r="M44" s="81">
        <f t="shared" si="0"/>
        <v>503.2</v>
      </c>
      <c r="N44" s="59">
        <f>INDEX('Agency Clients'!K49:K135,MATCH('Client Transactions'!C44,'Agency Clients'!C49:C135))</f>
        <v>1000</v>
      </c>
    </row>
    <row r="45" spans="1:14" x14ac:dyDescent="0.25">
      <c r="A45" t="s">
        <v>670</v>
      </c>
      <c r="B45" t="s">
        <v>210</v>
      </c>
      <c r="C45" t="s">
        <v>211</v>
      </c>
      <c r="D45" t="s">
        <v>505</v>
      </c>
      <c r="E45" t="s">
        <v>145</v>
      </c>
      <c r="F45" t="s">
        <v>139</v>
      </c>
      <c r="G45">
        <v>83274</v>
      </c>
      <c r="H45" t="s">
        <v>455</v>
      </c>
      <c r="I45" t="s">
        <v>562</v>
      </c>
      <c r="J45" s="20">
        <v>42062</v>
      </c>
      <c r="K45" s="22">
        <f>VLOOKUP(I45,'Travel Packages'!$A$2:$C$14,3,FALSE)</f>
        <v>443</v>
      </c>
      <c r="L45" s="85">
        <f>VLOOKUP(N45,'Agency Data and Analysis'!$D$14:$E$18,2)</f>
        <v>0.15</v>
      </c>
      <c r="M45" s="81">
        <f t="shared" si="0"/>
        <v>376.55</v>
      </c>
      <c r="N45" s="59">
        <f>INDEX('Agency Clients'!K50:K136,MATCH('Client Transactions'!C45,'Agency Clients'!C50:C136))</f>
        <v>1000</v>
      </c>
    </row>
    <row r="46" spans="1:14" x14ac:dyDescent="0.25">
      <c r="A46" t="s">
        <v>630</v>
      </c>
      <c r="B46" t="s">
        <v>116</v>
      </c>
      <c r="C46" t="s">
        <v>567</v>
      </c>
      <c r="D46" t="s">
        <v>511</v>
      </c>
      <c r="E46" t="s">
        <v>117</v>
      </c>
      <c r="F46" t="s">
        <v>118</v>
      </c>
      <c r="G46">
        <v>71250</v>
      </c>
      <c r="H46" t="s">
        <v>426</v>
      </c>
      <c r="I46" t="s">
        <v>562</v>
      </c>
      <c r="J46" s="83">
        <v>42039</v>
      </c>
      <c r="K46" s="22">
        <f>VLOOKUP(I46,'Travel Packages'!$A$2:$C$14,3,FALSE)</f>
        <v>443</v>
      </c>
      <c r="L46" s="85">
        <f>VLOOKUP(N46,'Agency Data and Analysis'!$D$14:$E$18,2)</f>
        <v>0.15</v>
      </c>
      <c r="M46" s="81">
        <f t="shared" si="0"/>
        <v>376.55</v>
      </c>
      <c r="N46" s="59">
        <f>INDEX('Agency Clients'!K51:K137,MATCH('Client Transactions'!C46,'Agency Clients'!C51:C137))</f>
        <v>1000</v>
      </c>
    </row>
    <row r="47" spans="1:14" hidden="1" x14ac:dyDescent="0.25">
      <c r="A47" t="s">
        <v>677</v>
      </c>
      <c r="B47" t="s">
        <v>292</v>
      </c>
      <c r="C47" t="s">
        <v>293</v>
      </c>
      <c r="D47" t="s">
        <v>392</v>
      </c>
      <c r="E47" t="s">
        <v>23</v>
      </c>
      <c r="F47" t="s">
        <v>243</v>
      </c>
      <c r="G47">
        <v>27771</v>
      </c>
      <c r="H47" t="s">
        <v>480</v>
      </c>
      <c r="I47" t="s">
        <v>557</v>
      </c>
      <c r="J47" s="80">
        <v>42066</v>
      </c>
      <c r="K47" s="22">
        <f>VLOOKUP(I47,'Travel Packages'!$A$2:$C$14,3,FALSE)</f>
        <v>693</v>
      </c>
      <c r="L47" s="85">
        <f>VLOOKUP(N47,'Agency Data and Analysis'!$D$14:$E$18,2)</f>
        <v>0.15</v>
      </c>
      <c r="M47" s="81">
        <f t="shared" si="0"/>
        <v>589.04999999999995</v>
      </c>
      <c r="N47" s="59">
        <f>INDEX('Agency Clients'!K52:K138,MATCH('Client Transactions'!C47,'Agency Clients'!C52:C138))</f>
        <v>1000</v>
      </c>
    </row>
    <row r="48" spans="1:14" hidden="1" x14ac:dyDescent="0.25">
      <c r="A48" t="s">
        <v>635</v>
      </c>
      <c r="B48" t="s">
        <v>152</v>
      </c>
      <c r="C48" t="s">
        <v>153</v>
      </c>
      <c r="D48" t="s">
        <v>538</v>
      </c>
      <c r="E48" t="s">
        <v>154</v>
      </c>
      <c r="F48" t="s">
        <v>87</v>
      </c>
      <c r="G48">
        <v>18395</v>
      </c>
      <c r="H48" t="s">
        <v>437</v>
      </c>
      <c r="I48" t="s">
        <v>553</v>
      </c>
      <c r="J48" s="20">
        <v>42043</v>
      </c>
      <c r="K48" s="22">
        <f>VLOOKUP(I48,'Travel Packages'!$A$2:$C$14,3,FALSE)</f>
        <v>1335</v>
      </c>
      <c r="L48" s="85">
        <f>VLOOKUP(N48,'Agency Data and Analysis'!$D$14:$E$18,2)</f>
        <v>7.4999999999999997E-2</v>
      </c>
      <c r="M48" s="81">
        <f t="shared" si="0"/>
        <v>1234.875</v>
      </c>
      <c r="N48" s="59">
        <f>INDEX('Agency Clients'!K53:K139,MATCH('Client Transactions'!C48,'Agency Clients'!C53:C139))</f>
        <v>600</v>
      </c>
    </row>
    <row r="49" spans="1:14" hidden="1" x14ac:dyDescent="0.25">
      <c r="A49" t="s">
        <v>636</v>
      </c>
      <c r="B49" t="s">
        <v>155</v>
      </c>
      <c r="C49" t="s">
        <v>156</v>
      </c>
      <c r="D49" t="s">
        <v>513</v>
      </c>
      <c r="E49" t="s">
        <v>157</v>
      </c>
      <c r="F49" t="s">
        <v>40</v>
      </c>
      <c r="G49">
        <v>40865</v>
      </c>
      <c r="H49" t="s">
        <v>438</v>
      </c>
      <c r="I49" t="s">
        <v>553</v>
      </c>
      <c r="J49" s="20">
        <v>42046</v>
      </c>
      <c r="K49" s="22">
        <f>VLOOKUP(I49,'Travel Packages'!$A$2:$C$14,3,FALSE)</f>
        <v>1335</v>
      </c>
      <c r="L49" s="85">
        <f>VLOOKUP(N49,'Agency Data and Analysis'!$D$14:$E$18,2)</f>
        <v>7.4999999999999997E-2</v>
      </c>
      <c r="M49" s="81">
        <f t="shared" si="0"/>
        <v>1234.875</v>
      </c>
      <c r="N49" s="59">
        <f>INDEX('Agency Clients'!K54:K140,MATCH('Client Transactions'!C49,'Agency Clients'!C54:C140))</f>
        <v>600</v>
      </c>
    </row>
    <row r="50" spans="1:14" hidden="1" x14ac:dyDescent="0.25">
      <c r="A50" t="s">
        <v>639</v>
      </c>
      <c r="B50" t="s">
        <v>170</v>
      </c>
      <c r="C50" t="s">
        <v>171</v>
      </c>
      <c r="D50" t="s">
        <v>530</v>
      </c>
      <c r="E50" t="s">
        <v>172</v>
      </c>
      <c r="F50" t="s">
        <v>146</v>
      </c>
      <c r="G50">
        <v>88614</v>
      </c>
      <c r="H50" t="s">
        <v>443</v>
      </c>
      <c r="I50" t="s">
        <v>550</v>
      </c>
      <c r="J50" s="20">
        <v>42046</v>
      </c>
      <c r="K50" s="22">
        <f>VLOOKUP(I50,'Travel Packages'!$A$2:$C$14,3,FALSE)</f>
        <v>698</v>
      </c>
      <c r="L50" s="85">
        <f>VLOOKUP(N50,'Agency Data and Analysis'!$D$14:$E$18,2)</f>
        <v>2.5000000000000001E-2</v>
      </c>
      <c r="M50" s="81">
        <f t="shared" si="0"/>
        <v>680.55</v>
      </c>
      <c r="N50" s="59">
        <f>INDEX('Agency Clients'!K55:K141,MATCH('Client Transactions'!C50,'Agency Clients'!C55:C141))</f>
        <v>200</v>
      </c>
    </row>
    <row r="51" spans="1:14" x14ac:dyDescent="0.25">
      <c r="A51" t="s">
        <v>645</v>
      </c>
      <c r="B51" t="s">
        <v>179</v>
      </c>
      <c r="C51" t="s">
        <v>180</v>
      </c>
      <c r="D51" t="s">
        <v>529</v>
      </c>
      <c r="E51" t="s">
        <v>181</v>
      </c>
      <c r="F51" t="s">
        <v>182</v>
      </c>
      <c r="G51">
        <v>33026</v>
      </c>
      <c r="H51" t="s">
        <v>446</v>
      </c>
      <c r="I51" t="s">
        <v>552</v>
      </c>
      <c r="J51" s="20">
        <v>42050</v>
      </c>
      <c r="K51" s="22">
        <f>VLOOKUP(I51,'Travel Packages'!$A$2:$C$14,3,FALSE)</f>
        <v>454</v>
      </c>
      <c r="L51" s="85">
        <f>VLOOKUP(N51,'Agency Data and Analysis'!$D$14:$E$18,2)</f>
        <v>7.4999999999999997E-2</v>
      </c>
      <c r="M51" s="81">
        <f t="shared" si="0"/>
        <v>419.95</v>
      </c>
      <c r="N51" s="59">
        <f>INDEX('Agency Clients'!K56:K142,MATCH('Client Transactions'!C51,'Agency Clients'!C56:C142))</f>
        <v>600</v>
      </c>
    </row>
    <row r="52" spans="1:14" hidden="1" x14ac:dyDescent="0.25">
      <c r="A52" t="s">
        <v>663</v>
      </c>
      <c r="B52" t="s">
        <v>179</v>
      </c>
      <c r="C52" t="s">
        <v>180</v>
      </c>
      <c r="D52" t="s">
        <v>529</v>
      </c>
      <c r="E52" t="s">
        <v>181</v>
      </c>
      <c r="F52" t="s">
        <v>182</v>
      </c>
      <c r="G52">
        <v>33026</v>
      </c>
      <c r="H52" t="s">
        <v>446</v>
      </c>
      <c r="I52" t="s">
        <v>544</v>
      </c>
      <c r="J52" s="20">
        <v>42058</v>
      </c>
      <c r="K52" s="22">
        <f>VLOOKUP(I52,'Travel Packages'!$A$2:$C$14,3,FALSE)</f>
        <v>822</v>
      </c>
      <c r="L52" s="85">
        <f>VLOOKUP(N52,'Agency Data and Analysis'!$D$14:$E$18,2)</f>
        <v>7.4999999999999997E-2</v>
      </c>
      <c r="M52" s="81">
        <f t="shared" si="0"/>
        <v>760.35</v>
      </c>
      <c r="N52" s="59">
        <f>INDEX('Agency Clients'!K57:K143,MATCH('Client Transactions'!C52,'Agency Clients'!C57:C143))</f>
        <v>600</v>
      </c>
    </row>
    <row r="53" spans="1:14" hidden="1" x14ac:dyDescent="0.25">
      <c r="A53" t="s">
        <v>678</v>
      </c>
      <c r="B53" t="s">
        <v>294</v>
      </c>
      <c r="C53" t="s">
        <v>295</v>
      </c>
      <c r="D53" t="s">
        <v>393</v>
      </c>
      <c r="E53" t="s">
        <v>394</v>
      </c>
      <c r="F53" t="s">
        <v>164</v>
      </c>
      <c r="G53">
        <v>69794</v>
      </c>
      <c r="H53" t="s">
        <v>481</v>
      </c>
      <c r="I53" t="s">
        <v>551</v>
      </c>
      <c r="J53" s="20">
        <v>42067</v>
      </c>
      <c r="K53" s="22">
        <f>VLOOKUP(I53,'Travel Packages'!$A$2:$C$14,3,FALSE)</f>
        <v>689</v>
      </c>
      <c r="L53" s="85">
        <f>VLOOKUP(N53,'Agency Data and Analysis'!$D$14:$E$18,2)</f>
        <v>0.05</v>
      </c>
      <c r="M53" s="81">
        <f t="shared" si="0"/>
        <v>654.54999999999995</v>
      </c>
      <c r="N53" s="59">
        <f>INDEX('Agency Clients'!K58:K144,MATCH('Client Transactions'!C53,'Agency Clients'!C58:C144))</f>
        <v>400</v>
      </c>
    </row>
    <row r="54" spans="1:14" hidden="1" x14ac:dyDescent="0.25">
      <c r="A54" t="s">
        <v>640</v>
      </c>
      <c r="B54" t="s">
        <v>28</v>
      </c>
      <c r="C54" t="s">
        <v>29</v>
      </c>
      <c r="D54" t="s">
        <v>485</v>
      </c>
      <c r="E54" t="s">
        <v>30</v>
      </c>
      <c r="F54" t="s">
        <v>31</v>
      </c>
      <c r="G54">
        <v>48104</v>
      </c>
      <c r="H54" t="s">
        <v>401</v>
      </c>
      <c r="I54" t="s">
        <v>550</v>
      </c>
      <c r="J54" s="20">
        <v>42046</v>
      </c>
      <c r="K54" s="22">
        <f>VLOOKUP(I54,'Travel Packages'!$A$2:$C$14,3,FALSE)</f>
        <v>698</v>
      </c>
      <c r="L54" s="85">
        <f>VLOOKUP(N54,'Agency Data and Analysis'!$D$14:$E$18,2)</f>
        <v>0.05</v>
      </c>
      <c r="M54" s="81">
        <f t="shared" si="0"/>
        <v>663.1</v>
      </c>
      <c r="N54" s="59">
        <f>INDEX('Agency Clients'!K59:K145,MATCH('Client Transactions'!C54,'Agency Clients'!C59:C145))</f>
        <v>400</v>
      </c>
    </row>
    <row r="55" spans="1:14" hidden="1" x14ac:dyDescent="0.25">
      <c r="A55" t="s">
        <v>633</v>
      </c>
      <c r="B55" t="s">
        <v>143</v>
      </c>
      <c r="C55" t="s">
        <v>144</v>
      </c>
      <c r="D55" t="s">
        <v>148</v>
      </c>
      <c r="E55" t="s">
        <v>145</v>
      </c>
      <c r="F55" t="s">
        <v>146</v>
      </c>
      <c r="G55">
        <v>55257</v>
      </c>
      <c r="H55" t="s">
        <v>434</v>
      </c>
      <c r="I55" t="s">
        <v>551</v>
      </c>
      <c r="J55" s="20">
        <v>42041</v>
      </c>
      <c r="K55" s="22">
        <f>VLOOKUP(I55,'Travel Packages'!$A$2:$C$14,3,FALSE)</f>
        <v>689</v>
      </c>
      <c r="L55" s="85">
        <f>VLOOKUP(N55,'Agency Data and Analysis'!$D$14:$E$18,2)</f>
        <v>7.4999999999999997E-2</v>
      </c>
      <c r="M55" s="81">
        <f t="shared" si="0"/>
        <v>637.32500000000005</v>
      </c>
      <c r="N55" s="59">
        <f>INDEX('Agency Clients'!K60:K146,MATCH('Client Transactions'!C55,'Agency Clients'!C60:C146))</f>
        <v>600</v>
      </c>
    </row>
    <row r="56" spans="1:14" hidden="1" x14ac:dyDescent="0.25">
      <c r="A56" t="s">
        <v>643</v>
      </c>
      <c r="B56" t="s">
        <v>73</v>
      </c>
      <c r="C56" t="s">
        <v>74</v>
      </c>
      <c r="D56" t="s">
        <v>388</v>
      </c>
      <c r="E56" t="s">
        <v>75</v>
      </c>
      <c r="F56" t="s">
        <v>76</v>
      </c>
      <c r="G56">
        <v>82071</v>
      </c>
      <c r="H56" t="s">
        <v>414</v>
      </c>
      <c r="I56" t="s">
        <v>544</v>
      </c>
      <c r="J56" s="20">
        <v>42049</v>
      </c>
      <c r="K56" s="22">
        <f>VLOOKUP(I56,'Travel Packages'!$A$2:$C$14,3,FALSE)</f>
        <v>822</v>
      </c>
      <c r="L56" s="85">
        <f>VLOOKUP(N56,'Agency Data and Analysis'!$D$14:$E$18,2)</f>
        <v>0.15</v>
      </c>
      <c r="M56" s="81">
        <f t="shared" si="0"/>
        <v>698.7</v>
      </c>
      <c r="N56" s="59">
        <f>INDEX('Agency Clients'!K61:K147,MATCH('Client Transactions'!C56,'Agency Clients'!C61:C147))</f>
        <v>1000</v>
      </c>
    </row>
    <row r="57" spans="1:14" hidden="1" x14ac:dyDescent="0.25">
      <c r="A57" t="s">
        <v>650</v>
      </c>
      <c r="B57" t="s">
        <v>88</v>
      </c>
      <c r="C57" t="s">
        <v>208</v>
      </c>
      <c r="D57" t="s">
        <v>525</v>
      </c>
      <c r="E57" t="s">
        <v>209</v>
      </c>
      <c r="F57" t="s">
        <v>44</v>
      </c>
      <c r="G57">
        <v>55830</v>
      </c>
      <c r="H57" t="s">
        <v>454</v>
      </c>
      <c r="I57" t="s">
        <v>557</v>
      </c>
      <c r="J57" s="20">
        <v>42051</v>
      </c>
      <c r="K57" s="22">
        <f>VLOOKUP(I57,'Travel Packages'!$A$2:$C$14,3,FALSE)</f>
        <v>693</v>
      </c>
      <c r="L57" s="85">
        <f>VLOOKUP(N57,'Agency Data and Analysis'!$D$14:$E$18,2)</f>
        <v>2.5000000000000001E-2</v>
      </c>
      <c r="M57" s="81">
        <f t="shared" si="0"/>
        <v>675.67499999999995</v>
      </c>
      <c r="N57" s="59">
        <f>INDEX('Agency Clients'!K62:K148,MATCH('Client Transactions'!C57,'Agency Clients'!C62:C148))</f>
        <v>200</v>
      </c>
    </row>
    <row r="58" spans="1:14" x14ac:dyDescent="0.25">
      <c r="A58" t="s">
        <v>669</v>
      </c>
      <c r="B58" t="s">
        <v>88</v>
      </c>
      <c r="C58" t="s">
        <v>208</v>
      </c>
      <c r="D58" t="s">
        <v>525</v>
      </c>
      <c r="E58" t="s">
        <v>209</v>
      </c>
      <c r="F58" t="s">
        <v>44</v>
      </c>
      <c r="G58">
        <v>55830</v>
      </c>
      <c r="H58" t="s">
        <v>454</v>
      </c>
      <c r="I58" t="s">
        <v>554</v>
      </c>
      <c r="J58" s="20">
        <v>42062</v>
      </c>
      <c r="K58" s="22">
        <f>VLOOKUP(I58,'Travel Packages'!$A$2:$C$14,3,FALSE)</f>
        <v>322</v>
      </c>
      <c r="L58" s="85">
        <f>VLOOKUP(N58,'Agency Data and Analysis'!$D$14:$E$18,2)</f>
        <v>2.5000000000000001E-2</v>
      </c>
      <c r="M58" s="81">
        <f t="shared" si="0"/>
        <v>313.95</v>
      </c>
      <c r="N58" s="59">
        <f>INDEX('Agency Clients'!K63:K149,MATCH('Client Transactions'!C58,'Agency Clients'!C63:C149))</f>
        <v>200</v>
      </c>
    </row>
    <row r="59" spans="1:14" x14ac:dyDescent="0.25">
      <c r="M59" s="22"/>
    </row>
    <row r="60" spans="1:14" x14ac:dyDescent="0.25">
      <c r="M60" s="22"/>
    </row>
    <row r="61" spans="1:14" x14ac:dyDescent="0.25"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</sheetData>
  <autoFilter ref="A2:M58">
    <filterColumn colId="8">
      <filters>
        <filter val="Ft. Lauderdale"/>
        <filter val="Miami"/>
        <filter val="Orlando"/>
      </filters>
    </filterColumn>
    <sortState ref="A3:M58">
      <sortCondition ref="C2:C58"/>
    </sortState>
  </autoFilter>
  <mergeCells count="2">
    <mergeCell ref="A1:J1"/>
    <mergeCell ref="K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E9" sqref="E9"/>
    </sheetView>
  </sheetViews>
  <sheetFormatPr defaultRowHeight="15" x14ac:dyDescent="0.25"/>
  <cols>
    <col min="1" max="1" width="10.5703125" customWidth="1"/>
    <col min="2" max="2" width="10.140625" bestFit="1" customWidth="1"/>
    <col min="3" max="3" width="11.5703125" bestFit="1" customWidth="1"/>
    <col min="4" max="4" width="16.42578125" bestFit="1" customWidth="1"/>
    <col min="5" max="5" width="15.5703125" bestFit="1" customWidth="1"/>
    <col min="7" max="8" width="18.28515625" customWidth="1"/>
    <col min="9" max="9" width="11" bestFit="1" customWidth="1"/>
    <col min="10" max="10" width="7.28515625" bestFit="1" customWidth="1"/>
    <col min="11" max="11" width="17.85546875" bestFit="1" customWidth="1"/>
  </cols>
  <sheetData>
    <row r="1" spans="1:13" x14ac:dyDescent="0.25">
      <c r="A1" s="92" t="s">
        <v>587</v>
      </c>
      <c r="B1" s="92"/>
      <c r="C1" s="92"/>
      <c r="D1" s="92"/>
      <c r="E1" s="92"/>
      <c r="G1" s="92" t="s">
        <v>609</v>
      </c>
      <c r="H1" s="92"/>
      <c r="I1" s="92"/>
      <c r="J1" s="92"/>
      <c r="K1" s="92"/>
      <c r="L1" s="92"/>
      <c r="M1" s="92"/>
    </row>
    <row r="2" spans="1:13" x14ac:dyDescent="0.25">
      <c r="A2" s="3" t="s">
        <v>0</v>
      </c>
      <c r="B2" s="3" t="s">
        <v>1</v>
      </c>
      <c r="C2" s="3" t="s">
        <v>570</v>
      </c>
      <c r="D2" s="3" t="s">
        <v>571</v>
      </c>
      <c r="E2" s="3" t="s">
        <v>586</v>
      </c>
      <c r="G2" s="93" t="s">
        <v>705</v>
      </c>
      <c r="H2" s="93"/>
      <c r="I2" s="93"/>
      <c r="J2" s="93"/>
      <c r="K2" s="93"/>
      <c r="L2" s="93"/>
      <c r="M2" s="93"/>
    </row>
    <row r="3" spans="1:13" x14ac:dyDescent="0.25">
      <c r="A3" t="s">
        <v>572</v>
      </c>
      <c r="B3" t="s">
        <v>573</v>
      </c>
      <c r="C3" s="20">
        <v>34858</v>
      </c>
      <c r="D3" s="21">
        <v>0.08</v>
      </c>
      <c r="E3" s="22">
        <f>'Travel Packages'!M3*'Agency Data and Analysis'!D3</f>
        <v>1549.7719999999999</v>
      </c>
    </row>
    <row r="4" spans="1:13" x14ac:dyDescent="0.25">
      <c r="A4" t="s">
        <v>574</v>
      </c>
      <c r="B4" t="s">
        <v>575</v>
      </c>
      <c r="C4" s="20">
        <v>38173</v>
      </c>
      <c r="D4" s="21">
        <v>7.0000000000000007E-2</v>
      </c>
      <c r="E4" s="22">
        <f>'Travel Packages'!M4*'Agency Data and Analysis'!D4</f>
        <v>324.37649999999996</v>
      </c>
    </row>
    <row r="5" spans="1:13" x14ac:dyDescent="0.25">
      <c r="A5" t="s">
        <v>576</v>
      </c>
      <c r="B5" t="s">
        <v>577</v>
      </c>
      <c r="C5" s="20">
        <v>38402</v>
      </c>
      <c r="D5" s="21">
        <v>7.0000000000000007E-2</v>
      </c>
      <c r="E5" s="22">
        <f>'Travel Packages'!M2*'Agency Data and Analysis'!D5</f>
        <v>585.03025000000014</v>
      </c>
    </row>
    <row r="7" spans="1:13" x14ac:dyDescent="0.25">
      <c r="A7" s="91" t="s">
        <v>684</v>
      </c>
      <c r="B7" s="91"/>
      <c r="C7" s="91"/>
      <c r="D7" s="64" t="s">
        <v>685</v>
      </c>
      <c r="E7" s="6" t="s">
        <v>592</v>
      </c>
    </row>
    <row r="8" spans="1:13" x14ac:dyDescent="0.25">
      <c r="A8" s="95" t="s">
        <v>583</v>
      </c>
      <c r="B8" s="95"/>
      <c r="C8" s="95"/>
      <c r="D8">
        <f>COUNTIF('Agency Clients'!$I$8:$I$94,"&lt;4000")</f>
        <v>35</v>
      </c>
      <c r="E8" s="22">
        <f>SUMIF('Agency Clients'!$I$8:$I$94,"&lt;4000")</f>
        <v>63735</v>
      </c>
    </row>
    <row r="9" spans="1:13" x14ac:dyDescent="0.25">
      <c r="A9" s="95" t="s">
        <v>582</v>
      </c>
      <c r="B9" s="95"/>
      <c r="C9" s="95"/>
      <c r="D9">
        <f>COUNTIFS('Agency Clients'!$I$8:$I$94,"&gt;4000",'Agency Clients'!$I$8:$I$94,"&lt;5000")</f>
        <v>8</v>
      </c>
      <c r="E9" s="22">
        <f>SUMIFS('Agency Clients'!$I$8:$I$94,'Agency Clients'!$I$8:$I$94,"&gt;4000",'Agency Clients'!$I$8:$I$94,"&lt;5000")</f>
        <v>35541</v>
      </c>
    </row>
    <row r="10" spans="1:13" x14ac:dyDescent="0.25">
      <c r="A10" s="95" t="s">
        <v>584</v>
      </c>
      <c r="B10" s="95"/>
      <c r="C10" s="95"/>
      <c r="D10">
        <f>COUNTIF('Agency Clients'!$I$8:$I$94,"&gt;5000")</f>
        <v>44</v>
      </c>
      <c r="E10" s="22">
        <f>SUMIF('Agency Clients'!$I$8:$I$94,"&gt;5000")</f>
        <v>329508</v>
      </c>
    </row>
    <row r="12" spans="1:13" x14ac:dyDescent="0.25">
      <c r="A12" s="92" t="s">
        <v>588</v>
      </c>
      <c r="B12" s="92"/>
      <c r="C12" s="92"/>
      <c r="D12" s="92"/>
      <c r="E12" s="92"/>
    </row>
    <row r="13" spans="1:13" x14ac:dyDescent="0.25">
      <c r="A13" s="93" t="s">
        <v>541</v>
      </c>
      <c r="B13" s="93"/>
      <c r="C13" s="93"/>
      <c r="D13" s="55" t="s">
        <v>681</v>
      </c>
      <c r="E13" s="55" t="s">
        <v>608</v>
      </c>
    </row>
    <row r="14" spans="1:13" x14ac:dyDescent="0.25">
      <c r="A14" s="94" t="s">
        <v>611</v>
      </c>
      <c r="B14" s="94"/>
      <c r="C14" s="94"/>
      <c r="D14" s="54">
        <v>200</v>
      </c>
      <c r="E14" s="56">
        <v>2.5000000000000001E-2</v>
      </c>
    </row>
    <row r="15" spans="1:13" x14ac:dyDescent="0.25">
      <c r="A15" s="94" t="s">
        <v>591</v>
      </c>
      <c r="B15" s="94"/>
      <c r="C15" s="94"/>
      <c r="D15" s="54">
        <v>400</v>
      </c>
      <c r="E15" s="56">
        <v>0.05</v>
      </c>
    </row>
    <row r="16" spans="1:13" x14ac:dyDescent="0.25">
      <c r="A16" s="94" t="s">
        <v>612</v>
      </c>
      <c r="B16" s="94"/>
      <c r="C16" s="94"/>
      <c r="D16" s="54">
        <v>600</v>
      </c>
      <c r="E16" s="56">
        <v>7.4999999999999997E-2</v>
      </c>
    </row>
    <row r="17" spans="1:11" x14ac:dyDescent="0.25">
      <c r="A17" s="94" t="s">
        <v>613</v>
      </c>
      <c r="B17" s="94"/>
      <c r="C17" s="94"/>
      <c r="D17" s="54">
        <v>800</v>
      </c>
      <c r="E17" s="56">
        <v>0.1</v>
      </c>
    </row>
    <row r="18" spans="1:11" x14ac:dyDescent="0.25">
      <c r="A18" s="94" t="s">
        <v>614</v>
      </c>
      <c r="B18" s="94"/>
      <c r="C18" s="94"/>
      <c r="D18" s="54">
        <v>1000</v>
      </c>
      <c r="E18" s="56">
        <v>0.15</v>
      </c>
    </row>
    <row r="20" spans="1:11" x14ac:dyDescent="0.25">
      <c r="A20" s="4" t="s">
        <v>482</v>
      </c>
      <c r="B20" s="5" t="s">
        <v>0</v>
      </c>
      <c r="C20" s="5" t="s">
        <v>1</v>
      </c>
      <c r="D20" s="26" t="s">
        <v>2</v>
      </c>
      <c r="E20" s="26" t="s">
        <v>3</v>
      </c>
      <c r="F20" s="26" t="s">
        <v>4</v>
      </c>
      <c r="G20" s="7" t="s">
        <v>5</v>
      </c>
      <c r="H20" s="27" t="s">
        <v>385</v>
      </c>
      <c r="I20" s="4" t="s">
        <v>541</v>
      </c>
      <c r="J20" s="5" t="s">
        <v>585</v>
      </c>
      <c r="K20" s="5" t="s">
        <v>610</v>
      </c>
    </row>
    <row r="21" spans="1:11" x14ac:dyDescent="0.25">
      <c r="A21" s="25"/>
      <c r="B21" s="25"/>
      <c r="C21" s="25"/>
      <c r="D21" s="25"/>
      <c r="E21" s="25"/>
      <c r="F21" s="25"/>
      <c r="G21" s="25"/>
      <c r="H21" s="25"/>
      <c r="I21" s="25" t="s">
        <v>617</v>
      </c>
      <c r="J21" s="25" t="s">
        <v>576</v>
      </c>
      <c r="K21" s="25"/>
    </row>
    <row r="22" spans="1:11" x14ac:dyDescent="0.25">
      <c r="A22" t="s">
        <v>323</v>
      </c>
      <c r="B22" t="s">
        <v>100</v>
      </c>
      <c r="C22" t="s">
        <v>101</v>
      </c>
      <c r="D22" t="s">
        <v>516</v>
      </c>
      <c r="E22" t="s">
        <v>103</v>
      </c>
      <c r="F22" t="s">
        <v>48</v>
      </c>
      <c r="G22">
        <v>22070</v>
      </c>
      <c r="H22" t="s">
        <v>422</v>
      </c>
      <c r="I22">
        <v>4502</v>
      </c>
      <c r="J22" t="s">
        <v>576</v>
      </c>
      <c r="K22">
        <v>600</v>
      </c>
    </row>
    <row r="23" spans="1:11" x14ac:dyDescent="0.25">
      <c r="A23" t="s">
        <v>301</v>
      </c>
      <c r="B23" t="s">
        <v>25</v>
      </c>
      <c r="C23" t="s">
        <v>26</v>
      </c>
      <c r="D23" t="s">
        <v>531</v>
      </c>
      <c r="E23" t="s">
        <v>27</v>
      </c>
      <c r="F23" t="s">
        <v>13</v>
      </c>
      <c r="G23">
        <v>92010</v>
      </c>
      <c r="H23" t="s">
        <v>400</v>
      </c>
      <c r="I23">
        <v>6986</v>
      </c>
      <c r="J23" t="s">
        <v>576</v>
      </c>
      <c r="K23">
        <v>800</v>
      </c>
    </row>
    <row r="24" spans="1:11" x14ac:dyDescent="0.25">
      <c r="A24" t="s">
        <v>363</v>
      </c>
      <c r="B24" t="s">
        <v>234</v>
      </c>
      <c r="C24" t="s">
        <v>235</v>
      </c>
      <c r="D24" t="s">
        <v>510</v>
      </c>
      <c r="E24" t="s">
        <v>236</v>
      </c>
      <c r="F24" t="s">
        <v>230</v>
      </c>
      <c r="G24">
        <v>34334</v>
      </c>
      <c r="H24" t="s">
        <v>462</v>
      </c>
      <c r="I24">
        <v>6081</v>
      </c>
      <c r="J24" t="s">
        <v>576</v>
      </c>
      <c r="K24">
        <v>800</v>
      </c>
    </row>
    <row r="25" spans="1:11" x14ac:dyDescent="0.25">
      <c r="A25" t="s">
        <v>358</v>
      </c>
      <c r="B25" t="s">
        <v>217</v>
      </c>
      <c r="C25" t="s">
        <v>218</v>
      </c>
      <c r="D25" t="s">
        <v>506</v>
      </c>
      <c r="E25" t="s">
        <v>219</v>
      </c>
      <c r="F25" t="s">
        <v>83</v>
      </c>
      <c r="G25">
        <v>79806</v>
      </c>
      <c r="H25" t="s">
        <v>457</v>
      </c>
      <c r="I25">
        <v>6679</v>
      </c>
      <c r="J25" t="s">
        <v>576</v>
      </c>
      <c r="K25">
        <v>800</v>
      </c>
    </row>
    <row r="26" spans="1:11" x14ac:dyDescent="0.25">
      <c r="A26" t="s">
        <v>340</v>
      </c>
      <c r="B26" t="s">
        <v>158</v>
      </c>
      <c r="C26" t="s">
        <v>159</v>
      </c>
      <c r="D26" t="s">
        <v>539</v>
      </c>
      <c r="E26" t="s">
        <v>160</v>
      </c>
      <c r="F26" t="s">
        <v>161</v>
      </c>
      <c r="G26">
        <v>35890</v>
      </c>
      <c r="H26" t="s">
        <v>439</v>
      </c>
      <c r="I26">
        <v>2705</v>
      </c>
      <c r="J26" t="s">
        <v>576</v>
      </c>
      <c r="K26">
        <v>400</v>
      </c>
    </row>
    <row r="27" spans="1:11" x14ac:dyDescent="0.25">
      <c r="A27" t="s">
        <v>360</v>
      </c>
      <c r="B27" t="s">
        <v>223</v>
      </c>
      <c r="C27" t="s">
        <v>224</v>
      </c>
      <c r="D27" t="s">
        <v>522</v>
      </c>
      <c r="E27" t="s">
        <v>226</v>
      </c>
      <c r="F27" t="s">
        <v>107</v>
      </c>
      <c r="G27">
        <v>72688</v>
      </c>
      <c r="H27" t="s">
        <v>459</v>
      </c>
      <c r="I27">
        <v>3885</v>
      </c>
      <c r="J27" t="s">
        <v>576</v>
      </c>
      <c r="K27">
        <v>400</v>
      </c>
    </row>
    <row r="28" spans="1:11" x14ac:dyDescent="0.25">
      <c r="A28" t="s">
        <v>346</v>
      </c>
      <c r="B28" t="s">
        <v>175</v>
      </c>
      <c r="C28" t="s">
        <v>176</v>
      </c>
      <c r="D28" t="s">
        <v>509</v>
      </c>
      <c r="E28" t="s">
        <v>177</v>
      </c>
      <c r="F28" t="s">
        <v>178</v>
      </c>
      <c r="G28">
        <v>95633</v>
      </c>
      <c r="H28" t="s">
        <v>445</v>
      </c>
      <c r="I28">
        <v>3135</v>
      </c>
      <c r="J28" t="s">
        <v>576</v>
      </c>
      <c r="K28">
        <v>400</v>
      </c>
    </row>
    <row r="29" spans="1:11" x14ac:dyDescent="0.25">
      <c r="A29" t="s">
        <v>332</v>
      </c>
      <c r="B29" t="s">
        <v>133</v>
      </c>
      <c r="C29" t="s">
        <v>134</v>
      </c>
      <c r="D29" t="s">
        <v>507</v>
      </c>
      <c r="E29" t="s">
        <v>131</v>
      </c>
      <c r="F29" t="s">
        <v>83</v>
      </c>
      <c r="G29">
        <v>40510</v>
      </c>
      <c r="H29" t="s">
        <v>431</v>
      </c>
      <c r="I29">
        <v>5707</v>
      </c>
      <c r="J29" t="s">
        <v>576</v>
      </c>
      <c r="K29">
        <v>600</v>
      </c>
    </row>
    <row r="30" spans="1:11" x14ac:dyDescent="0.25">
      <c r="A30" t="s">
        <v>303</v>
      </c>
      <c r="B30" t="s">
        <v>32</v>
      </c>
      <c r="C30" t="s">
        <v>33</v>
      </c>
      <c r="D30" t="s">
        <v>486</v>
      </c>
      <c r="E30" t="s">
        <v>34</v>
      </c>
      <c r="F30" t="s">
        <v>35</v>
      </c>
      <c r="G30" s="96">
        <v>7815</v>
      </c>
      <c r="H30" t="s">
        <v>402</v>
      </c>
      <c r="I30">
        <v>9056</v>
      </c>
      <c r="J30" t="s">
        <v>576</v>
      </c>
      <c r="K30">
        <v>1000</v>
      </c>
    </row>
    <row r="31" spans="1:11" x14ac:dyDescent="0.25">
      <c r="A31" t="s">
        <v>330</v>
      </c>
      <c r="B31" t="s">
        <v>100</v>
      </c>
      <c r="C31" t="s">
        <v>125</v>
      </c>
      <c r="D31" t="s">
        <v>130</v>
      </c>
      <c r="E31" t="s">
        <v>126</v>
      </c>
      <c r="F31" t="s">
        <v>127</v>
      </c>
      <c r="G31">
        <v>67920</v>
      </c>
      <c r="H31" t="s">
        <v>429</v>
      </c>
      <c r="I31">
        <v>7606</v>
      </c>
      <c r="J31" t="s">
        <v>576</v>
      </c>
      <c r="K31">
        <v>800</v>
      </c>
    </row>
    <row r="32" spans="1:11" x14ac:dyDescent="0.25">
      <c r="A32" t="s">
        <v>366</v>
      </c>
      <c r="B32" t="s">
        <v>244</v>
      </c>
      <c r="C32" t="s">
        <v>68</v>
      </c>
      <c r="D32" t="s">
        <v>598</v>
      </c>
      <c r="E32" t="s">
        <v>245</v>
      </c>
      <c r="F32" t="s">
        <v>111</v>
      </c>
      <c r="G32">
        <v>57128</v>
      </c>
      <c r="H32" t="s">
        <v>465</v>
      </c>
      <c r="I32">
        <v>3310</v>
      </c>
      <c r="J32" t="s">
        <v>576</v>
      </c>
      <c r="K32">
        <v>400</v>
      </c>
    </row>
    <row r="33" spans="1:11" x14ac:dyDescent="0.25">
      <c r="A33" t="s">
        <v>352</v>
      </c>
      <c r="B33" t="s">
        <v>197</v>
      </c>
      <c r="C33" t="s">
        <v>198</v>
      </c>
      <c r="D33" t="s">
        <v>519</v>
      </c>
      <c r="E33" t="s">
        <v>199</v>
      </c>
      <c r="F33" t="s">
        <v>24</v>
      </c>
      <c r="G33">
        <v>40330</v>
      </c>
      <c r="H33" t="s">
        <v>451</v>
      </c>
      <c r="I33">
        <v>4374</v>
      </c>
      <c r="J33" t="s">
        <v>576</v>
      </c>
      <c r="K33">
        <v>600</v>
      </c>
    </row>
    <row r="34" spans="1:11" x14ac:dyDescent="0.25">
      <c r="A34" t="s">
        <v>370</v>
      </c>
      <c r="B34" t="s">
        <v>258</v>
      </c>
      <c r="C34" t="s">
        <v>259</v>
      </c>
      <c r="D34" t="s">
        <v>540</v>
      </c>
      <c r="E34" t="s">
        <v>260</v>
      </c>
      <c r="F34" t="s">
        <v>87</v>
      </c>
      <c r="G34">
        <v>63640</v>
      </c>
      <c r="H34" t="s">
        <v>469</v>
      </c>
      <c r="I34">
        <v>7878</v>
      </c>
      <c r="J34" t="s">
        <v>576</v>
      </c>
      <c r="K34">
        <v>800</v>
      </c>
    </row>
    <row r="35" spans="1:11" x14ac:dyDescent="0.25">
      <c r="A35" t="s">
        <v>318</v>
      </c>
      <c r="B35" t="s">
        <v>84</v>
      </c>
      <c r="C35" t="s">
        <v>85</v>
      </c>
      <c r="D35" t="s">
        <v>390</v>
      </c>
      <c r="E35" t="s">
        <v>86</v>
      </c>
      <c r="F35" t="s">
        <v>87</v>
      </c>
      <c r="G35">
        <v>13968</v>
      </c>
      <c r="H35" t="s">
        <v>417</v>
      </c>
      <c r="I35">
        <v>6613</v>
      </c>
      <c r="J35" t="s">
        <v>576</v>
      </c>
      <c r="K35">
        <v>800</v>
      </c>
    </row>
    <row r="36" spans="1:11" x14ac:dyDescent="0.25">
      <c r="A36" t="s">
        <v>298</v>
      </c>
      <c r="B36" t="s">
        <v>14</v>
      </c>
      <c r="C36" t="s">
        <v>15</v>
      </c>
      <c r="D36" t="s">
        <v>500</v>
      </c>
      <c r="E36" t="s">
        <v>16</v>
      </c>
      <c r="F36" t="s">
        <v>13</v>
      </c>
      <c r="G36">
        <v>95525</v>
      </c>
      <c r="H36" t="s">
        <v>397</v>
      </c>
      <c r="I36">
        <v>9616</v>
      </c>
      <c r="J36" t="s">
        <v>576</v>
      </c>
      <c r="K36">
        <v>1000</v>
      </c>
    </row>
    <row r="37" spans="1:11" x14ac:dyDescent="0.25">
      <c r="A37" t="s">
        <v>381</v>
      </c>
      <c r="B37" t="s">
        <v>292</v>
      </c>
      <c r="C37" t="s">
        <v>293</v>
      </c>
      <c r="D37" t="s">
        <v>392</v>
      </c>
      <c r="E37" t="s">
        <v>23</v>
      </c>
      <c r="F37" t="s">
        <v>243</v>
      </c>
      <c r="G37">
        <v>27771</v>
      </c>
      <c r="H37" t="s">
        <v>480</v>
      </c>
      <c r="I37">
        <v>9821</v>
      </c>
      <c r="J37" t="s">
        <v>576</v>
      </c>
      <c r="K37">
        <v>1000</v>
      </c>
    </row>
    <row r="38" spans="1:11" x14ac:dyDescent="0.25">
      <c r="A38" t="s">
        <v>338</v>
      </c>
      <c r="B38" t="s">
        <v>152</v>
      </c>
      <c r="C38" t="s">
        <v>153</v>
      </c>
      <c r="D38" t="s">
        <v>538</v>
      </c>
      <c r="E38" t="s">
        <v>154</v>
      </c>
      <c r="F38" t="s">
        <v>87</v>
      </c>
      <c r="G38">
        <v>18395</v>
      </c>
      <c r="H38" t="s">
        <v>437</v>
      </c>
      <c r="I38">
        <v>4570</v>
      </c>
      <c r="J38" t="s">
        <v>576</v>
      </c>
      <c r="K38">
        <v>600</v>
      </c>
    </row>
    <row r="39" spans="1:11" x14ac:dyDescent="0.25">
      <c r="A39" t="s">
        <v>326</v>
      </c>
      <c r="B39" t="s">
        <v>112</v>
      </c>
      <c r="C39" t="s">
        <v>113</v>
      </c>
      <c r="D39" t="s">
        <v>601</v>
      </c>
      <c r="E39" t="s">
        <v>114</v>
      </c>
      <c r="F39" t="s">
        <v>115</v>
      </c>
      <c r="G39">
        <v>63310</v>
      </c>
      <c r="H39" t="s">
        <v>425</v>
      </c>
      <c r="I39">
        <v>5538</v>
      </c>
      <c r="J39" t="s">
        <v>576</v>
      </c>
      <c r="K39">
        <v>600</v>
      </c>
    </row>
    <row r="40" spans="1:11" x14ac:dyDescent="0.25">
      <c r="A40" t="s">
        <v>306</v>
      </c>
      <c r="B40" t="s">
        <v>45</v>
      </c>
      <c r="C40" t="s">
        <v>46</v>
      </c>
      <c r="D40" t="s">
        <v>488</v>
      </c>
      <c r="E40" t="s">
        <v>47</v>
      </c>
      <c r="F40" t="s">
        <v>48</v>
      </c>
      <c r="G40">
        <v>23020</v>
      </c>
      <c r="H40" t="s">
        <v>405</v>
      </c>
      <c r="I40">
        <v>3641</v>
      </c>
      <c r="J40" t="s">
        <v>576</v>
      </c>
      <c r="K40">
        <v>400</v>
      </c>
    </row>
    <row r="41" spans="1:11" x14ac:dyDescent="0.25">
      <c r="A41" t="s">
        <v>372</v>
      </c>
      <c r="B41" t="s">
        <v>264</v>
      </c>
      <c r="C41" t="s">
        <v>265</v>
      </c>
      <c r="D41" t="s">
        <v>499</v>
      </c>
      <c r="E41" t="s">
        <v>266</v>
      </c>
      <c r="F41" t="s">
        <v>178</v>
      </c>
      <c r="G41">
        <v>79116</v>
      </c>
      <c r="H41" t="s">
        <v>471</v>
      </c>
      <c r="I41">
        <v>6006</v>
      </c>
      <c r="J41" t="s">
        <v>576</v>
      </c>
      <c r="K41">
        <v>800</v>
      </c>
    </row>
  </sheetData>
  <mergeCells count="14">
    <mergeCell ref="A13:C13"/>
    <mergeCell ref="A18:C18"/>
    <mergeCell ref="A12:E12"/>
    <mergeCell ref="A14:C14"/>
    <mergeCell ref="A15:C15"/>
    <mergeCell ref="A16:C16"/>
    <mergeCell ref="A17:C17"/>
    <mergeCell ref="A8:C8"/>
    <mergeCell ref="A9:C9"/>
    <mergeCell ref="A10:C10"/>
    <mergeCell ref="A7:C7"/>
    <mergeCell ref="A1:E1"/>
    <mergeCell ref="G1:M1"/>
    <mergeCell ref="G2:M2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1"/>
  <sheetViews>
    <sheetView workbookViewId="0">
      <selection activeCell="K35" sqref="K35"/>
    </sheetView>
  </sheetViews>
  <sheetFormatPr defaultRowHeight="15" x14ac:dyDescent="0.25"/>
  <cols>
    <col min="1" max="1" width="25.7109375" customWidth="1"/>
    <col min="2" max="2" width="16.28515625" customWidth="1"/>
    <col min="3" max="4" width="10.5703125" bestFit="1" customWidth="1"/>
    <col min="5" max="5" width="11.28515625" bestFit="1" customWidth="1"/>
    <col min="6" max="7" width="9" bestFit="1" customWidth="1"/>
    <col min="8" max="8" width="10.5703125" bestFit="1" customWidth="1"/>
    <col min="9" max="16" width="9" bestFit="1" customWidth="1"/>
    <col min="17" max="17" width="11.28515625" customWidth="1"/>
    <col min="18" max="23" width="7" customWidth="1"/>
    <col min="24" max="25" width="8" customWidth="1"/>
    <col min="26" max="26" width="9" customWidth="1"/>
    <col min="27" max="28" width="7" customWidth="1"/>
    <col min="29" max="29" width="6.28515625" customWidth="1"/>
    <col min="30" max="30" width="11.28515625" customWidth="1"/>
    <col min="31" max="31" width="10.7109375" customWidth="1"/>
    <col min="32" max="33" width="8" customWidth="1"/>
    <col min="34" max="36" width="7" customWidth="1"/>
    <col min="37" max="39" width="9" customWidth="1"/>
    <col min="40" max="41" width="7" customWidth="1"/>
    <col min="42" max="42" width="9" customWidth="1"/>
    <col min="43" max="43" width="8" customWidth="1"/>
    <col min="44" max="44" width="8.42578125" customWidth="1"/>
    <col min="45" max="45" width="8.140625" customWidth="1"/>
    <col min="46" max="46" width="11.28515625" customWidth="1"/>
    <col min="47" max="47" width="6.5703125" customWidth="1"/>
    <col min="48" max="48" width="7" customWidth="1"/>
    <col min="49" max="49" width="9.28515625" bestFit="1" customWidth="1"/>
    <col min="50" max="50" width="10.7109375" bestFit="1" customWidth="1"/>
    <col min="51" max="51" width="8.140625" customWidth="1"/>
    <col min="52" max="52" width="13.140625" bestFit="1" customWidth="1"/>
    <col min="53" max="53" width="12.7109375" bestFit="1" customWidth="1"/>
    <col min="55" max="55" width="8" customWidth="1"/>
    <col min="56" max="56" width="7" customWidth="1"/>
    <col min="57" max="57" width="8.140625" customWidth="1"/>
    <col min="58" max="58" width="15.85546875" bestFit="1" customWidth="1"/>
    <col min="59" max="59" width="10.42578125" bestFit="1" customWidth="1"/>
    <col min="60" max="61" width="6" customWidth="1"/>
    <col min="62" max="62" width="6.140625" customWidth="1"/>
    <col min="63" max="63" width="13.5703125" bestFit="1" customWidth="1"/>
    <col min="64" max="64" width="10" bestFit="1" customWidth="1"/>
    <col min="65" max="66" width="8" customWidth="1"/>
    <col min="67" max="67" width="7" customWidth="1"/>
    <col min="68" max="68" width="8" customWidth="1"/>
    <col min="69" max="69" width="13.140625" bestFit="1" customWidth="1"/>
    <col min="70" max="70" width="11.28515625" bestFit="1" customWidth="1"/>
  </cols>
  <sheetData>
    <row r="4" spans="1:5" x14ac:dyDescent="0.25">
      <c r="A4" s="97" t="s">
        <v>703</v>
      </c>
      <c r="B4" s="97" t="s">
        <v>704</v>
      </c>
    </row>
    <row r="5" spans="1:5" x14ac:dyDescent="0.25">
      <c r="A5" s="97" t="s">
        <v>686</v>
      </c>
      <c r="B5" s="59" t="s">
        <v>552</v>
      </c>
      <c r="C5" s="59" t="s">
        <v>562</v>
      </c>
      <c r="D5" s="59" t="s">
        <v>554</v>
      </c>
      <c r="E5" s="59" t="s">
        <v>687</v>
      </c>
    </row>
    <row r="6" spans="1:5" x14ac:dyDescent="0.25">
      <c r="A6" s="99" t="s">
        <v>690</v>
      </c>
      <c r="B6" s="86"/>
      <c r="C6" s="86"/>
      <c r="D6" s="86">
        <v>273.7</v>
      </c>
      <c r="E6" s="86">
        <v>273.7</v>
      </c>
    </row>
    <row r="7" spans="1:5" x14ac:dyDescent="0.25">
      <c r="A7" s="98" t="s">
        <v>38</v>
      </c>
      <c r="B7" s="86"/>
      <c r="C7" s="86"/>
      <c r="D7" s="86">
        <v>273.7</v>
      </c>
      <c r="E7" s="86">
        <v>273.7</v>
      </c>
    </row>
    <row r="8" spans="1:5" x14ac:dyDescent="0.25">
      <c r="A8" s="99" t="s">
        <v>688</v>
      </c>
      <c r="B8" s="86"/>
      <c r="C8" s="86">
        <v>376.55</v>
      </c>
      <c r="D8" s="86"/>
      <c r="E8" s="86">
        <v>376.55</v>
      </c>
    </row>
    <row r="9" spans="1:5" x14ac:dyDescent="0.25">
      <c r="A9" s="98" t="s">
        <v>567</v>
      </c>
      <c r="B9" s="86"/>
      <c r="C9" s="86">
        <v>376.55</v>
      </c>
      <c r="D9" s="86"/>
      <c r="E9" s="86">
        <v>376.55</v>
      </c>
    </row>
    <row r="10" spans="1:5" x14ac:dyDescent="0.25">
      <c r="A10" s="99" t="s">
        <v>693</v>
      </c>
      <c r="B10" s="86">
        <v>419.95</v>
      </c>
      <c r="C10" s="86"/>
      <c r="D10" s="86"/>
      <c r="E10" s="86">
        <v>419.95</v>
      </c>
    </row>
    <row r="11" spans="1:5" x14ac:dyDescent="0.25">
      <c r="A11" s="98" t="s">
        <v>151</v>
      </c>
      <c r="B11" s="86">
        <v>419.95</v>
      </c>
      <c r="C11" s="86"/>
      <c r="D11" s="86"/>
      <c r="E11" s="86">
        <v>419.95</v>
      </c>
    </row>
    <row r="12" spans="1:5" x14ac:dyDescent="0.25">
      <c r="A12" s="99" t="s">
        <v>695</v>
      </c>
      <c r="B12" s="86"/>
      <c r="C12" s="86">
        <v>420.85</v>
      </c>
      <c r="D12" s="86"/>
      <c r="E12" s="86">
        <v>420.85</v>
      </c>
    </row>
    <row r="13" spans="1:5" x14ac:dyDescent="0.25">
      <c r="A13" s="98" t="s">
        <v>159</v>
      </c>
      <c r="B13" s="86"/>
      <c r="C13" s="86">
        <v>420.85</v>
      </c>
      <c r="D13" s="86"/>
      <c r="E13" s="86">
        <v>420.85</v>
      </c>
    </row>
    <row r="14" spans="1:5" x14ac:dyDescent="0.25">
      <c r="A14" s="99" t="s">
        <v>701</v>
      </c>
      <c r="B14" s="86"/>
      <c r="C14" s="86"/>
      <c r="D14" s="86">
        <v>305.89999999999998</v>
      </c>
      <c r="E14" s="86">
        <v>305.89999999999998</v>
      </c>
    </row>
    <row r="15" spans="1:5" x14ac:dyDescent="0.25">
      <c r="A15" s="98" t="s">
        <v>50</v>
      </c>
      <c r="B15" s="86"/>
      <c r="C15" s="86"/>
      <c r="D15" s="86">
        <v>305.89999999999998</v>
      </c>
      <c r="E15" s="86">
        <v>305.89999999999998</v>
      </c>
    </row>
    <row r="16" spans="1:5" x14ac:dyDescent="0.25">
      <c r="A16" s="99" t="s">
        <v>696</v>
      </c>
      <c r="B16" s="86"/>
      <c r="C16" s="86"/>
      <c r="D16" s="86">
        <v>297.85000000000002</v>
      </c>
      <c r="E16" s="86">
        <v>297.85000000000002</v>
      </c>
    </row>
    <row r="17" spans="1:5" x14ac:dyDescent="0.25">
      <c r="A17" s="98" t="s">
        <v>81</v>
      </c>
      <c r="B17" s="86"/>
      <c r="C17" s="86"/>
      <c r="D17" s="86">
        <v>297.85000000000002</v>
      </c>
      <c r="E17" s="86">
        <v>297.85000000000002</v>
      </c>
    </row>
    <row r="18" spans="1:5" x14ac:dyDescent="0.25">
      <c r="A18" s="99" t="s">
        <v>691</v>
      </c>
      <c r="B18" s="86">
        <v>851.25</v>
      </c>
      <c r="C18" s="86"/>
      <c r="D18" s="86">
        <v>297.85000000000002</v>
      </c>
      <c r="E18" s="86">
        <v>1149.1000000000001</v>
      </c>
    </row>
    <row r="19" spans="1:5" x14ac:dyDescent="0.25">
      <c r="A19" s="98" t="s">
        <v>187</v>
      </c>
      <c r="B19" s="86">
        <v>431.3</v>
      </c>
      <c r="C19" s="86"/>
      <c r="D19" s="86"/>
      <c r="E19" s="86">
        <v>431.3</v>
      </c>
    </row>
    <row r="20" spans="1:5" x14ac:dyDescent="0.25">
      <c r="A20" s="98" t="s">
        <v>184</v>
      </c>
      <c r="B20" s="86"/>
      <c r="C20" s="86"/>
      <c r="D20" s="86">
        <v>297.85000000000002</v>
      </c>
      <c r="E20" s="86">
        <v>297.85000000000002</v>
      </c>
    </row>
    <row r="21" spans="1:5" x14ac:dyDescent="0.25">
      <c r="A21" s="98" t="s">
        <v>180</v>
      </c>
      <c r="B21" s="86">
        <v>419.95</v>
      </c>
      <c r="C21" s="86"/>
      <c r="D21" s="86"/>
      <c r="E21" s="86">
        <v>419.95</v>
      </c>
    </row>
    <row r="22" spans="1:5" x14ac:dyDescent="0.25">
      <c r="A22" s="99" t="s">
        <v>697</v>
      </c>
      <c r="B22" s="86"/>
      <c r="C22" s="86">
        <v>431.92500000000001</v>
      </c>
      <c r="D22" s="86"/>
      <c r="E22" s="86">
        <v>431.92500000000001</v>
      </c>
    </row>
    <row r="23" spans="1:5" x14ac:dyDescent="0.25">
      <c r="A23" s="98" t="s">
        <v>228</v>
      </c>
      <c r="B23" s="86"/>
      <c r="C23" s="86">
        <v>431.92500000000001</v>
      </c>
      <c r="D23" s="86"/>
      <c r="E23" s="86">
        <v>431.92500000000001</v>
      </c>
    </row>
    <row r="24" spans="1:5" x14ac:dyDescent="0.25">
      <c r="A24" s="99" t="s">
        <v>689</v>
      </c>
      <c r="B24" s="86">
        <v>431.3</v>
      </c>
      <c r="C24" s="86">
        <v>398.7</v>
      </c>
      <c r="D24" s="86"/>
      <c r="E24" s="86">
        <v>830</v>
      </c>
    </row>
    <row r="25" spans="1:5" x14ac:dyDescent="0.25">
      <c r="A25" s="98" t="s">
        <v>276</v>
      </c>
      <c r="B25" s="86"/>
      <c r="C25" s="86">
        <v>398.7</v>
      </c>
      <c r="D25" s="86"/>
      <c r="E25" s="86">
        <v>398.7</v>
      </c>
    </row>
    <row r="26" spans="1:5" x14ac:dyDescent="0.25">
      <c r="A26" s="98" t="s">
        <v>241</v>
      </c>
      <c r="B26" s="86">
        <v>431.3</v>
      </c>
      <c r="C26" s="86"/>
      <c r="D26" s="86"/>
      <c r="E26" s="86">
        <v>431.3</v>
      </c>
    </row>
    <row r="27" spans="1:5" x14ac:dyDescent="0.25">
      <c r="A27" s="99" t="s">
        <v>699</v>
      </c>
      <c r="B27" s="86"/>
      <c r="C27" s="86"/>
      <c r="D27" s="86">
        <v>289.8</v>
      </c>
      <c r="E27" s="86">
        <v>289.8</v>
      </c>
    </row>
    <row r="28" spans="1:5" x14ac:dyDescent="0.25">
      <c r="A28" s="98" t="s">
        <v>279</v>
      </c>
      <c r="B28" s="86"/>
      <c r="C28" s="86"/>
      <c r="D28" s="86">
        <v>289.8</v>
      </c>
      <c r="E28" s="86">
        <v>289.8</v>
      </c>
    </row>
    <row r="29" spans="1:5" x14ac:dyDescent="0.25">
      <c r="A29" s="99" t="s">
        <v>694</v>
      </c>
      <c r="B29" s="86"/>
      <c r="C29" s="86">
        <v>376.55</v>
      </c>
      <c r="D29" s="86"/>
      <c r="E29" s="86">
        <v>376.55</v>
      </c>
    </row>
    <row r="30" spans="1:5" x14ac:dyDescent="0.25">
      <c r="A30" s="98" t="s">
        <v>221</v>
      </c>
      <c r="B30" s="86"/>
      <c r="C30" s="86">
        <v>376.55</v>
      </c>
      <c r="D30" s="86"/>
      <c r="E30" s="86">
        <v>376.55</v>
      </c>
    </row>
    <row r="31" spans="1:5" x14ac:dyDescent="0.25">
      <c r="A31" s="99" t="s">
        <v>702</v>
      </c>
      <c r="B31" s="86"/>
      <c r="C31" s="86">
        <v>376.55</v>
      </c>
      <c r="D31" s="86">
        <v>313.95</v>
      </c>
      <c r="E31" s="86">
        <v>690.5</v>
      </c>
    </row>
    <row r="32" spans="1:5" x14ac:dyDescent="0.25">
      <c r="A32" s="98" t="s">
        <v>211</v>
      </c>
      <c r="B32" s="86"/>
      <c r="C32" s="86">
        <v>376.55</v>
      </c>
      <c r="D32" s="86"/>
      <c r="E32" s="86">
        <v>376.55</v>
      </c>
    </row>
    <row r="33" spans="1:5" x14ac:dyDescent="0.25">
      <c r="A33" s="98" t="s">
        <v>208</v>
      </c>
      <c r="B33" s="86"/>
      <c r="C33" s="86"/>
      <c r="D33" s="86">
        <v>313.95</v>
      </c>
      <c r="E33" s="86">
        <v>313.95</v>
      </c>
    </row>
    <row r="34" spans="1:5" x14ac:dyDescent="0.25">
      <c r="A34" s="99" t="s">
        <v>698</v>
      </c>
      <c r="B34" s="86">
        <v>419.95</v>
      </c>
      <c r="C34" s="86"/>
      <c r="D34" s="86"/>
      <c r="E34" s="86">
        <v>419.95</v>
      </c>
    </row>
    <row r="35" spans="1:5" x14ac:dyDescent="0.25">
      <c r="A35" s="98" t="s">
        <v>232</v>
      </c>
      <c r="B35" s="86">
        <v>419.95</v>
      </c>
      <c r="C35" s="86"/>
      <c r="D35" s="86"/>
      <c r="E35" s="86">
        <v>419.95</v>
      </c>
    </row>
    <row r="36" spans="1:5" x14ac:dyDescent="0.25">
      <c r="A36" s="99" t="s">
        <v>692</v>
      </c>
      <c r="B36" s="86">
        <v>442.65</v>
      </c>
      <c r="C36" s="86">
        <v>431.92500000000001</v>
      </c>
      <c r="D36" s="86"/>
      <c r="E36" s="86">
        <v>874.57500000000005</v>
      </c>
    </row>
    <row r="37" spans="1:5" x14ac:dyDescent="0.25">
      <c r="A37" s="98" t="s">
        <v>285</v>
      </c>
      <c r="B37" s="86"/>
      <c r="C37" s="86">
        <v>431.92500000000001</v>
      </c>
      <c r="D37" s="86"/>
      <c r="E37" s="86">
        <v>431.92500000000001</v>
      </c>
    </row>
    <row r="38" spans="1:5" x14ac:dyDescent="0.25">
      <c r="A38" s="98" t="s">
        <v>291</v>
      </c>
      <c r="B38" s="86">
        <v>442.65</v>
      </c>
      <c r="C38" s="86"/>
      <c r="D38" s="86"/>
      <c r="E38" s="86">
        <v>442.65</v>
      </c>
    </row>
    <row r="39" spans="1:5" x14ac:dyDescent="0.25">
      <c r="A39" s="99" t="s">
        <v>700</v>
      </c>
      <c r="B39" s="86"/>
      <c r="C39" s="86"/>
      <c r="D39" s="86">
        <v>289.8</v>
      </c>
      <c r="E39" s="86">
        <v>289.8</v>
      </c>
    </row>
    <row r="40" spans="1:5" x14ac:dyDescent="0.25">
      <c r="A40" s="98" t="s">
        <v>259</v>
      </c>
      <c r="B40" s="86"/>
      <c r="C40" s="86"/>
      <c r="D40" s="86">
        <v>289.8</v>
      </c>
      <c r="E40" s="86">
        <v>289.8</v>
      </c>
    </row>
    <row r="41" spans="1:5" x14ac:dyDescent="0.25">
      <c r="A41" s="99" t="s">
        <v>687</v>
      </c>
      <c r="B41" s="86">
        <v>2565.1</v>
      </c>
      <c r="C41" s="86">
        <v>2813.05</v>
      </c>
      <c r="D41" s="86">
        <v>2068.85</v>
      </c>
      <c r="E41" s="86">
        <v>7447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Agency Clients</vt:lpstr>
      <vt:lpstr>Travel Packages</vt:lpstr>
      <vt:lpstr>Client Transactions</vt:lpstr>
      <vt:lpstr>Agency Data and Analysis</vt:lpstr>
      <vt:lpstr>Pivot Table &amp; Chart</vt:lpstr>
      <vt:lpstr>Clients</vt:lpstr>
      <vt:lpstr>Commission_Rate</vt:lpstr>
      <vt:lpstr>CommRate</vt:lpstr>
      <vt:lpstr>Points_Earned</vt:lpstr>
      <vt:lpstr>RewardPoints</vt:lpstr>
      <vt:lpstr>TransRanking</vt:lpstr>
    </vt:vector>
  </TitlesOfParts>
  <Company>Duquesne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Nightingale Massart</dc:creator>
  <cp:lastModifiedBy>Fletcher, Martin F.</cp:lastModifiedBy>
  <dcterms:created xsi:type="dcterms:W3CDTF">2014-02-02T20:44:19Z</dcterms:created>
  <dcterms:modified xsi:type="dcterms:W3CDTF">2017-03-29T14:08:56Z</dcterms:modified>
</cp:coreProperties>
</file>